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[25년 지원사업 - 인디게임 제작]\[00] 추진계획 (콘텐츠진흥단-  )\"/>
    </mc:Choice>
  </mc:AlternateContent>
  <bookViews>
    <workbookView xWindow="28680" yWindow="-120" windowWidth="29040" windowHeight="15840" firstSheet="4" activeTab="5"/>
  </bookViews>
  <sheets>
    <sheet name="변경" sheetId="1" state="hidden" r:id="rId1"/>
    <sheet name="변경2_171109" sheetId="2" state="hidden" r:id="rId2"/>
    <sheet name="변경3 사용금액추론" sheetId="3" state="hidden" r:id="rId3"/>
    <sheet name="변경3 사용금액추론 (2)" sheetId="4" state="hidden" r:id="rId4"/>
    <sheet name="다인 기업" sheetId="13" r:id="rId5"/>
    <sheet name="1인 기업" sheetId="14" r:id="rId6"/>
  </sheets>
  <definedNames>
    <definedName name="_xlnm.Print_Area" localSheetId="5">'1인 기업'!$B$5:$T$31</definedName>
    <definedName name="_xlnm.Print_Area" localSheetId="4">'다인 기업'!$B$5:$T$31</definedName>
    <definedName name="_xlnm.Print_Area" localSheetId="0">변경!$A$1:$W$59</definedName>
    <definedName name="_xlnm.Print_Area" localSheetId="1">변경2_171109!$A$1:$W$62</definedName>
    <definedName name="_xlnm.Print_Area" localSheetId="2">'변경3 사용금액추론'!$A$1:$AE$61</definedName>
    <definedName name="_xlnm.Print_Area" localSheetId="3">'변경3 사용금액추론 (2)'!$A$1:$AE$61</definedName>
    <definedName name="_xlnm.Print_Area">#REF!</definedName>
    <definedName name="_xlnm.Print_Titles" localSheetId="5">'1인 기업'!$13:$14</definedName>
    <definedName name="_xlnm.Print_Titles" localSheetId="4">'다인 기업'!$13:$14</definedName>
    <definedName name="_xlnm.Print_Titles" localSheetId="0">변경!$6:$7</definedName>
    <definedName name="_xlnm.Print_Titles" localSheetId="1">변경2_171109!$6:$7</definedName>
    <definedName name="_xlnm.Print_Titles" localSheetId="2">'변경3 사용금액추론'!$6:$7</definedName>
    <definedName name="_xlnm.Print_Titles" localSheetId="3">'변경3 사용금액추론 (2)'!$6:$7</definedName>
    <definedName name="_xlnm.Print_Titles">#REF!</definedName>
  </definedNames>
  <calcPr calcId="162913"/>
</workbook>
</file>

<file path=xl/calcChain.xml><?xml version="1.0" encoding="utf-8"?>
<calcChain xmlns="http://schemas.openxmlformats.org/spreadsheetml/2006/main">
  <c r="J28" i="14" l="1"/>
  <c r="T31" i="13"/>
  <c r="V28" i="13"/>
  <c r="U28" i="13"/>
  <c r="S29" i="13"/>
  <c r="T23" i="14"/>
  <c r="R29" i="14" l="1"/>
  <c r="S29" i="14" s="1"/>
  <c r="R17" i="13" l="1"/>
  <c r="S17" i="13" s="1"/>
  <c r="R28" i="14" l="1"/>
  <c r="R27" i="14"/>
  <c r="S27" i="14" s="1"/>
  <c r="R26" i="14"/>
  <c r="S26" i="14" s="1"/>
  <c r="R25" i="14"/>
  <c r="S25" i="14" s="1"/>
  <c r="R24" i="14"/>
  <c r="S24" i="14" s="1"/>
  <c r="R22" i="14"/>
  <c r="S22" i="14" s="1"/>
  <c r="R21" i="14"/>
  <c r="R20" i="14"/>
  <c r="S20" i="14" s="1"/>
  <c r="R19" i="14"/>
  <c r="S19" i="14" s="1"/>
  <c r="R18" i="14"/>
  <c r="S18" i="14" s="1"/>
  <c r="R17" i="14"/>
  <c r="S17" i="14" s="1"/>
  <c r="R16" i="14"/>
  <c r="S16" i="14" s="1"/>
  <c r="R15" i="14"/>
  <c r="S15" i="14" s="1"/>
  <c r="T30" i="14" l="1"/>
  <c r="T31" i="14" s="1"/>
  <c r="S28" i="14"/>
  <c r="S30" i="14" s="1"/>
  <c r="E21" i="14"/>
  <c r="E26" i="14"/>
  <c r="E27" i="14"/>
  <c r="E28" i="14"/>
  <c r="R31" i="14"/>
  <c r="E15" i="14"/>
  <c r="E24" i="14"/>
  <c r="S21" i="14"/>
  <c r="S23" i="14" s="1"/>
  <c r="S31" i="14" l="1"/>
  <c r="E30" i="14"/>
  <c r="E23" i="14"/>
  <c r="U31" i="14" l="1"/>
  <c r="B11" i="14"/>
  <c r="F11" i="14" s="1"/>
  <c r="E31" i="14"/>
  <c r="U15" i="14" s="1"/>
  <c r="V15" i="14" s="1"/>
  <c r="U23" i="14" l="1"/>
  <c r="U28" i="14"/>
  <c r="V28" i="14" s="1"/>
  <c r="C11" i="14"/>
  <c r="U21" i="14"/>
  <c r="U27" i="14"/>
  <c r="U26" i="14"/>
  <c r="U24" i="14"/>
  <c r="U30" i="14"/>
  <c r="R29" i="13" l="1"/>
  <c r="R28" i="13"/>
  <c r="S28" i="13" s="1"/>
  <c r="R27" i="13"/>
  <c r="E27" i="13" s="1"/>
  <c r="R26" i="13"/>
  <c r="E26" i="13" s="1"/>
  <c r="R25" i="13"/>
  <c r="S25" i="13" s="1"/>
  <c r="R24" i="13"/>
  <c r="R22" i="13"/>
  <c r="R21" i="13"/>
  <c r="R20" i="13"/>
  <c r="R19" i="13"/>
  <c r="R18" i="13"/>
  <c r="R16" i="13"/>
  <c r="R15" i="13"/>
  <c r="E28" i="13" l="1"/>
  <c r="T30" i="13"/>
  <c r="E21" i="13"/>
  <c r="E24" i="13"/>
  <c r="S24" i="13"/>
  <c r="T23" i="13"/>
  <c r="S22" i="13"/>
  <c r="S21" i="13"/>
  <c r="S20" i="13"/>
  <c r="S19" i="13"/>
  <c r="S18" i="13"/>
  <c r="S16" i="13"/>
  <c r="E30" i="13" l="1"/>
  <c r="E15" i="13"/>
  <c r="E23" i="13" s="1"/>
  <c r="R31" i="13"/>
  <c r="S26" i="13"/>
  <c r="S27" i="13"/>
  <c r="S15" i="13"/>
  <c r="S23" i="13" s="1"/>
  <c r="E31" i="13" l="1"/>
  <c r="U30" i="13" s="1"/>
  <c r="S30" i="13"/>
  <c r="S31" i="13" s="1"/>
  <c r="U21" i="13" l="1"/>
  <c r="U23" i="13"/>
  <c r="U15" i="13"/>
  <c r="U24" i="13"/>
  <c r="U27" i="13"/>
  <c r="U26" i="13"/>
  <c r="U31" i="13"/>
  <c r="B11" i="13"/>
  <c r="F11" i="13" s="1"/>
  <c r="C11" i="13" l="1"/>
  <c r="AC61" i="4" l="1"/>
  <c r="AB61" i="4"/>
  <c r="Z61" i="4"/>
  <c r="Y61" i="4"/>
  <c r="AA61" i="4" s="1"/>
  <c r="W61" i="4"/>
  <c r="V61" i="4"/>
  <c r="X61" i="4" s="1"/>
  <c r="S61" i="4"/>
  <c r="AD60" i="4"/>
  <c r="AA60" i="4"/>
  <c r="X60" i="4"/>
  <c r="R60" i="4"/>
  <c r="U60" i="4" s="1"/>
  <c r="G60" i="4"/>
  <c r="AD59" i="4"/>
  <c r="AA59" i="4"/>
  <c r="X59" i="4"/>
  <c r="G59" i="4"/>
  <c r="AD58" i="4"/>
  <c r="AA58" i="4"/>
  <c r="X58" i="4"/>
  <c r="G58" i="4"/>
  <c r="AD57" i="4"/>
  <c r="AA57" i="4"/>
  <c r="X57" i="4"/>
  <c r="G57" i="4"/>
  <c r="H57" i="4" s="1"/>
  <c r="AD56" i="4"/>
  <c r="AA56" i="4"/>
  <c r="X56" i="4"/>
  <c r="T56" i="4"/>
  <c r="R56" i="4"/>
  <c r="U56" i="4" s="1"/>
  <c r="H56" i="4"/>
  <c r="G56" i="4"/>
  <c r="AD55" i="4"/>
  <c r="AA55" i="4"/>
  <c r="X55" i="4"/>
  <c r="T55" i="4"/>
  <c r="F55" i="4"/>
  <c r="AD54" i="4"/>
  <c r="AA54" i="4"/>
  <c r="X54" i="4"/>
  <c r="G54" i="4"/>
  <c r="F54" i="4"/>
  <c r="AD53" i="4"/>
  <c r="AA53" i="4"/>
  <c r="X53" i="4"/>
  <c r="G53" i="4"/>
  <c r="F53" i="4"/>
  <c r="H53" i="4" s="1"/>
  <c r="AD52" i="4"/>
  <c r="AA52" i="4"/>
  <c r="X52" i="4"/>
  <c r="G52" i="4"/>
  <c r="F52" i="4"/>
  <c r="AD51" i="4"/>
  <c r="AA51" i="4"/>
  <c r="X51" i="4"/>
  <c r="F51" i="4"/>
  <c r="H51" i="4" s="1"/>
  <c r="AD50" i="4"/>
  <c r="AA50" i="4"/>
  <c r="X50" i="4"/>
  <c r="G50" i="4"/>
  <c r="AD49" i="4"/>
  <c r="AA49" i="4"/>
  <c r="X49" i="4"/>
  <c r="G49" i="4"/>
  <c r="G47" i="4" s="1"/>
  <c r="F49" i="4"/>
  <c r="AD48" i="4"/>
  <c r="AA48" i="4"/>
  <c r="X48" i="4"/>
  <c r="F48" i="4"/>
  <c r="H48" i="4" s="1"/>
  <c r="AD47" i="4"/>
  <c r="AA47" i="4"/>
  <c r="X47" i="4"/>
  <c r="AD46" i="4"/>
  <c r="AA46" i="4"/>
  <c r="X46" i="4"/>
  <c r="H46" i="4"/>
  <c r="G46" i="4"/>
  <c r="AD45" i="4"/>
  <c r="AA45" i="4"/>
  <c r="X45" i="4"/>
  <c r="G45" i="4"/>
  <c r="H45" i="4" s="1"/>
  <c r="AD44" i="4"/>
  <c r="AA44" i="4"/>
  <c r="X44" i="4"/>
  <c r="G44" i="4"/>
  <c r="H44" i="4" s="1"/>
  <c r="AD43" i="4"/>
  <c r="AA43" i="4"/>
  <c r="X43" i="4"/>
  <c r="G43" i="4"/>
  <c r="H43" i="4" s="1"/>
  <c r="AD42" i="4"/>
  <c r="AA42" i="4"/>
  <c r="X42" i="4"/>
  <c r="H42" i="4"/>
  <c r="G42" i="4"/>
  <c r="AD41" i="4"/>
  <c r="AA41" i="4"/>
  <c r="X41" i="4"/>
  <c r="R41" i="4"/>
  <c r="U41" i="4" s="1"/>
  <c r="G41" i="4"/>
  <c r="H41" i="4" s="1"/>
  <c r="AD40" i="4"/>
  <c r="AA40" i="4"/>
  <c r="X40" i="4"/>
  <c r="R40" i="4"/>
  <c r="G40" i="4"/>
  <c r="H40" i="4" s="1"/>
  <c r="AD39" i="4"/>
  <c r="AA39" i="4"/>
  <c r="X39" i="4"/>
  <c r="G39" i="4"/>
  <c r="AD38" i="4"/>
  <c r="AA38" i="4"/>
  <c r="X38" i="4"/>
  <c r="F38" i="4"/>
  <c r="AD37" i="4"/>
  <c r="AA37" i="4"/>
  <c r="X37" i="4"/>
  <c r="H37" i="4"/>
  <c r="F37" i="4"/>
  <c r="AD36" i="4"/>
  <c r="AA36" i="4"/>
  <c r="X36" i="4"/>
  <c r="G36" i="4"/>
  <c r="F36" i="4"/>
  <c r="H36" i="4" s="1"/>
  <c r="AD35" i="4"/>
  <c r="AA35" i="4"/>
  <c r="X35" i="4"/>
  <c r="F35" i="4"/>
  <c r="H35" i="4" s="1"/>
  <c r="AD34" i="4"/>
  <c r="AA34" i="4"/>
  <c r="X34" i="4"/>
  <c r="G34" i="4"/>
  <c r="AD33" i="4"/>
  <c r="AA33" i="4"/>
  <c r="X33" i="4"/>
  <c r="G33" i="4"/>
  <c r="H33" i="4" s="1"/>
  <c r="AD32" i="4"/>
  <c r="AA32" i="4"/>
  <c r="X32" i="4"/>
  <c r="G32" i="4"/>
  <c r="AD31" i="4"/>
  <c r="AA31" i="4"/>
  <c r="X31" i="4"/>
  <c r="F31" i="4"/>
  <c r="AD30" i="4"/>
  <c r="AA30" i="4"/>
  <c r="X30" i="4"/>
  <c r="H30" i="4"/>
  <c r="F30" i="4"/>
  <c r="AD29" i="4"/>
  <c r="AA29" i="4"/>
  <c r="X29" i="4"/>
  <c r="G29" i="4"/>
  <c r="F29" i="4"/>
  <c r="H29" i="4" s="1"/>
  <c r="AD28" i="4"/>
  <c r="AA28" i="4"/>
  <c r="X28" i="4"/>
  <c r="G28" i="4"/>
  <c r="H28" i="4" s="1"/>
  <c r="AD27" i="4"/>
  <c r="AA27" i="4"/>
  <c r="X27" i="4"/>
  <c r="H27" i="4"/>
  <c r="F27" i="4"/>
  <c r="AD26" i="4"/>
  <c r="AA26" i="4"/>
  <c r="X26" i="4"/>
  <c r="F26" i="4"/>
  <c r="H26" i="4" s="1"/>
  <c r="AD25" i="4"/>
  <c r="AA25" i="4"/>
  <c r="X25" i="4"/>
  <c r="H25" i="4"/>
  <c r="AD24" i="4"/>
  <c r="AA24" i="4"/>
  <c r="X24" i="4"/>
  <c r="G24" i="4"/>
  <c r="H24" i="4" s="1"/>
  <c r="AD23" i="4"/>
  <c r="AA23" i="4"/>
  <c r="X23" i="4"/>
  <c r="F23" i="4"/>
  <c r="AD22" i="4"/>
  <c r="AA22" i="4"/>
  <c r="X22" i="4"/>
  <c r="H22" i="4"/>
  <c r="F22" i="4"/>
  <c r="AD21" i="4"/>
  <c r="AA21" i="4"/>
  <c r="X21" i="4"/>
  <c r="G21" i="4"/>
  <c r="H21" i="4" s="1"/>
  <c r="AD20" i="4"/>
  <c r="AA20" i="4"/>
  <c r="X20" i="4"/>
  <c r="R20" i="4"/>
  <c r="U20" i="4" s="1"/>
  <c r="H20" i="4"/>
  <c r="AD19" i="4"/>
  <c r="AA19" i="4"/>
  <c r="X19" i="4"/>
  <c r="AD18" i="4"/>
  <c r="AA18" i="4"/>
  <c r="X18" i="4"/>
  <c r="AA11" i="4"/>
  <c r="X11" i="4"/>
  <c r="AA10" i="4"/>
  <c r="X10" i="4"/>
  <c r="AD9" i="4"/>
  <c r="AA9" i="4"/>
  <c r="X9" i="4"/>
  <c r="G9" i="4"/>
  <c r="AD8" i="4"/>
  <c r="AA8" i="4"/>
  <c r="X8" i="4"/>
  <c r="F8" i="4"/>
  <c r="AC61" i="3"/>
  <c r="AB61" i="3"/>
  <c r="AD61" i="3" s="1"/>
  <c r="Z61" i="3"/>
  <c r="Y61" i="3"/>
  <c r="AA61" i="3" s="1"/>
  <c r="W61" i="3"/>
  <c r="V61" i="3"/>
  <c r="S61" i="3"/>
  <c r="AD60" i="3"/>
  <c r="AA60" i="3"/>
  <c r="X60" i="3"/>
  <c r="R60" i="3"/>
  <c r="U60" i="3" s="1"/>
  <c r="G60" i="3"/>
  <c r="AD59" i="3"/>
  <c r="AA59" i="3"/>
  <c r="X59" i="3"/>
  <c r="G59" i="3"/>
  <c r="AD58" i="3"/>
  <c r="AA58" i="3"/>
  <c r="X58" i="3"/>
  <c r="G58" i="3"/>
  <c r="AD57" i="3"/>
  <c r="AA57" i="3"/>
  <c r="X57" i="3"/>
  <c r="H57" i="3"/>
  <c r="G57" i="3"/>
  <c r="AD56" i="3"/>
  <c r="AA56" i="3"/>
  <c r="X56" i="3"/>
  <c r="R56" i="3"/>
  <c r="U56" i="3" s="1"/>
  <c r="G56" i="3"/>
  <c r="H56" i="3" s="1"/>
  <c r="AD55" i="3"/>
  <c r="AA55" i="3"/>
  <c r="X55" i="3"/>
  <c r="T55" i="3"/>
  <c r="F55" i="3"/>
  <c r="AD54" i="3"/>
  <c r="AA54" i="3"/>
  <c r="X54" i="3"/>
  <c r="G54" i="3"/>
  <c r="F54" i="3"/>
  <c r="H54" i="3" s="1"/>
  <c r="AD53" i="3"/>
  <c r="AA53" i="3"/>
  <c r="X53" i="3"/>
  <c r="G53" i="3"/>
  <c r="AD52" i="3"/>
  <c r="AA52" i="3"/>
  <c r="X52" i="3"/>
  <c r="G52" i="3"/>
  <c r="F52" i="3"/>
  <c r="H52" i="3" s="1"/>
  <c r="AD51" i="3"/>
  <c r="AA51" i="3"/>
  <c r="X51" i="3"/>
  <c r="G51" i="3"/>
  <c r="G50" i="3" s="1"/>
  <c r="F51" i="3"/>
  <c r="AD50" i="3"/>
  <c r="AA50" i="3"/>
  <c r="X50" i="3"/>
  <c r="F50" i="3"/>
  <c r="AD49" i="3"/>
  <c r="AA49" i="3"/>
  <c r="X49" i="3"/>
  <c r="G49" i="3"/>
  <c r="F49" i="3"/>
  <c r="AD48" i="3"/>
  <c r="AA48" i="3"/>
  <c r="X48" i="3"/>
  <c r="G48" i="3"/>
  <c r="F48" i="3"/>
  <c r="H48" i="3" s="1"/>
  <c r="AD47" i="3"/>
  <c r="AA47" i="3"/>
  <c r="X47" i="3"/>
  <c r="G47" i="3"/>
  <c r="AD46" i="3"/>
  <c r="AA46" i="3"/>
  <c r="X46" i="3"/>
  <c r="G46" i="3"/>
  <c r="H46" i="3" s="1"/>
  <c r="AD45" i="3"/>
  <c r="AA45" i="3"/>
  <c r="X45" i="3"/>
  <c r="G45" i="3"/>
  <c r="H45" i="3" s="1"/>
  <c r="AD44" i="3"/>
  <c r="AA44" i="3"/>
  <c r="X44" i="3"/>
  <c r="H44" i="3"/>
  <c r="G44" i="3"/>
  <c r="AD43" i="3"/>
  <c r="AA43" i="3"/>
  <c r="X43" i="3"/>
  <c r="G43" i="3"/>
  <c r="H43" i="3" s="1"/>
  <c r="AD42" i="3"/>
  <c r="AA42" i="3"/>
  <c r="X42" i="3"/>
  <c r="G42" i="3"/>
  <c r="H42" i="3" s="1"/>
  <c r="AD41" i="3"/>
  <c r="AA41" i="3"/>
  <c r="X41" i="3"/>
  <c r="T41" i="3"/>
  <c r="R41" i="3"/>
  <c r="U41" i="3" s="1"/>
  <c r="H41" i="3"/>
  <c r="G41" i="3"/>
  <c r="AD40" i="3"/>
  <c r="AA40" i="3"/>
  <c r="X40" i="3"/>
  <c r="R40" i="3"/>
  <c r="H40" i="3"/>
  <c r="G40" i="3"/>
  <c r="AD39" i="3"/>
  <c r="AA39" i="3"/>
  <c r="X39" i="3"/>
  <c r="G39" i="3"/>
  <c r="AD38" i="3"/>
  <c r="AA38" i="3"/>
  <c r="X38" i="3"/>
  <c r="F38" i="3"/>
  <c r="AD37" i="3"/>
  <c r="AA37" i="3"/>
  <c r="X37" i="3"/>
  <c r="G37" i="3"/>
  <c r="F37" i="3"/>
  <c r="H37" i="3" s="1"/>
  <c r="AD36" i="3"/>
  <c r="AA36" i="3"/>
  <c r="X36" i="3"/>
  <c r="G36" i="3"/>
  <c r="AD35" i="3"/>
  <c r="AA35" i="3"/>
  <c r="X35" i="3"/>
  <c r="G35" i="3"/>
  <c r="F35" i="3"/>
  <c r="H35" i="3" s="1"/>
  <c r="AD34" i="3"/>
  <c r="AA34" i="3"/>
  <c r="X34" i="3"/>
  <c r="G34" i="3"/>
  <c r="AD33" i="3"/>
  <c r="AA33" i="3"/>
  <c r="X33" i="3"/>
  <c r="G33" i="3"/>
  <c r="H33" i="3" s="1"/>
  <c r="AD32" i="3"/>
  <c r="AA32" i="3"/>
  <c r="X32" i="3"/>
  <c r="G32" i="3"/>
  <c r="AD31" i="3"/>
  <c r="AA31" i="3"/>
  <c r="X31" i="3"/>
  <c r="F31" i="3"/>
  <c r="AD30" i="3"/>
  <c r="AA30" i="3"/>
  <c r="X30" i="3"/>
  <c r="G30" i="3"/>
  <c r="G29" i="3" s="1"/>
  <c r="F30" i="3"/>
  <c r="AD29" i="3"/>
  <c r="AA29" i="3"/>
  <c r="X29" i="3"/>
  <c r="F29" i="3"/>
  <c r="AD28" i="3"/>
  <c r="AA28" i="3"/>
  <c r="X28" i="3"/>
  <c r="H28" i="3"/>
  <c r="G28" i="3"/>
  <c r="AD27" i="3"/>
  <c r="AA27" i="3"/>
  <c r="X27" i="3"/>
  <c r="G27" i="3"/>
  <c r="F27" i="3"/>
  <c r="H27" i="3" s="1"/>
  <c r="AD26" i="3"/>
  <c r="AA26" i="3"/>
  <c r="X26" i="3"/>
  <c r="G26" i="3"/>
  <c r="F26" i="3"/>
  <c r="AD25" i="3"/>
  <c r="AA25" i="3"/>
  <c r="X25" i="3"/>
  <c r="G25" i="3"/>
  <c r="H25" i="3" s="1"/>
  <c r="AD24" i="3"/>
  <c r="AA24" i="3"/>
  <c r="X24" i="3"/>
  <c r="G24" i="3"/>
  <c r="H24" i="3" s="1"/>
  <c r="AD23" i="3"/>
  <c r="AA23" i="3"/>
  <c r="X23" i="3"/>
  <c r="G23" i="3"/>
  <c r="F23" i="3"/>
  <c r="AD22" i="3"/>
  <c r="AA22" i="3"/>
  <c r="X22" i="3"/>
  <c r="G22" i="3"/>
  <c r="F22" i="3"/>
  <c r="H22" i="3" s="1"/>
  <c r="AD21" i="3"/>
  <c r="AA21" i="3"/>
  <c r="X21" i="3"/>
  <c r="G21" i="3"/>
  <c r="H21" i="3" s="1"/>
  <c r="AD20" i="3"/>
  <c r="AA20" i="3"/>
  <c r="X20" i="3"/>
  <c r="R20" i="3"/>
  <c r="R61" i="3" s="1"/>
  <c r="G20" i="3"/>
  <c r="H20" i="3" s="1"/>
  <c r="AD19" i="3"/>
  <c r="AA19" i="3"/>
  <c r="X19" i="3"/>
  <c r="AD18" i="3"/>
  <c r="AA18" i="3"/>
  <c r="X18" i="3"/>
  <c r="AA11" i="3"/>
  <c r="X11" i="3"/>
  <c r="AA10" i="3"/>
  <c r="X10" i="3"/>
  <c r="AD9" i="3"/>
  <c r="AA9" i="3"/>
  <c r="X9" i="3"/>
  <c r="G9" i="3"/>
  <c r="H9" i="3" s="1"/>
  <c r="AD8" i="3"/>
  <c r="AA8" i="3"/>
  <c r="X8" i="3"/>
  <c r="G8" i="3"/>
  <c r="F8" i="3"/>
  <c r="U62" i="2"/>
  <c r="T62" i="2"/>
  <c r="Q62" i="2"/>
  <c r="P61" i="2"/>
  <c r="S61" i="2" s="1"/>
  <c r="R59" i="2"/>
  <c r="P58" i="2"/>
  <c r="S58" i="2" s="1"/>
  <c r="R57" i="2"/>
  <c r="P57" i="2"/>
  <c r="S57" i="2" s="1"/>
  <c r="P56" i="2"/>
  <c r="S56" i="2" s="1"/>
  <c r="R55" i="2"/>
  <c r="R54" i="2"/>
  <c r="P54" i="2"/>
  <c r="F54" i="2"/>
  <c r="R53" i="2"/>
  <c r="F53" i="2"/>
  <c r="P52" i="2"/>
  <c r="S52" i="2" s="1"/>
  <c r="R51" i="2"/>
  <c r="P51" i="2"/>
  <c r="S51" i="2" s="1"/>
  <c r="F51" i="2"/>
  <c r="R50" i="2"/>
  <c r="P49" i="2"/>
  <c r="S49" i="2" s="1"/>
  <c r="P48" i="2"/>
  <c r="S48" i="2" s="1"/>
  <c r="R47" i="2"/>
  <c r="P46" i="2"/>
  <c r="R46" i="2" s="1"/>
  <c r="P45" i="2"/>
  <c r="S45" i="2" s="1"/>
  <c r="P44" i="2"/>
  <c r="R44" i="2" s="1"/>
  <c r="P43" i="2"/>
  <c r="R43" i="2" s="1"/>
  <c r="P42" i="2"/>
  <c r="S42" i="2" s="1"/>
  <c r="P41" i="2"/>
  <c r="R41" i="2" s="1"/>
  <c r="P40" i="2"/>
  <c r="P39" i="2"/>
  <c r="S39" i="2" s="1"/>
  <c r="R38" i="2"/>
  <c r="P37" i="2"/>
  <c r="R36" i="2"/>
  <c r="S35" i="2"/>
  <c r="P35" i="2"/>
  <c r="R34" i="2"/>
  <c r="P33" i="2"/>
  <c r="R33" i="2" s="1"/>
  <c r="R32" i="2"/>
  <c r="P32" i="2"/>
  <c r="S32" i="2" s="1"/>
  <c r="R31" i="2"/>
  <c r="P30" i="2"/>
  <c r="S30" i="2" s="1"/>
  <c r="R29" i="2"/>
  <c r="R28" i="2"/>
  <c r="P28" i="2"/>
  <c r="S28" i="2" s="1"/>
  <c r="P27" i="2"/>
  <c r="P26" i="2"/>
  <c r="P25" i="2"/>
  <c r="R25" i="2" s="1"/>
  <c r="R24" i="2"/>
  <c r="P24" i="2"/>
  <c r="S24" i="2" s="1"/>
  <c r="R23" i="2"/>
  <c r="P23" i="2"/>
  <c r="S23" i="2" s="1"/>
  <c r="F23" i="2"/>
  <c r="P22" i="2"/>
  <c r="S22" i="2" s="1"/>
  <c r="R20" i="2"/>
  <c r="P20" i="2"/>
  <c r="S20" i="2" s="1"/>
  <c r="P17" i="2"/>
  <c r="P16" i="2"/>
  <c r="P15" i="2"/>
  <c r="P14" i="2"/>
  <c r="P13" i="2"/>
  <c r="P12" i="2"/>
  <c r="P11" i="2"/>
  <c r="P10" i="2"/>
  <c r="F10" i="2" s="1"/>
  <c r="P9" i="2"/>
  <c r="F9" i="2" s="1"/>
  <c r="F8" i="2" s="1"/>
  <c r="U59" i="1"/>
  <c r="T59" i="1"/>
  <c r="Q59" i="1"/>
  <c r="P58" i="1"/>
  <c r="R58" i="1" s="1"/>
  <c r="R56" i="1"/>
  <c r="P55" i="1"/>
  <c r="R55" i="1" s="1"/>
  <c r="R54" i="1"/>
  <c r="P54" i="1"/>
  <c r="S54" i="1" s="1"/>
  <c r="P53" i="1"/>
  <c r="R53" i="1" s="1"/>
  <c r="R52" i="1"/>
  <c r="R51" i="1"/>
  <c r="P51" i="1"/>
  <c r="F51" i="1"/>
  <c r="R50" i="1"/>
  <c r="F50" i="1"/>
  <c r="P49" i="1"/>
  <c r="S49" i="1" s="1"/>
  <c r="R48" i="1"/>
  <c r="P48" i="1"/>
  <c r="S48" i="1" s="1"/>
  <c r="F48" i="1"/>
  <c r="R47" i="1"/>
  <c r="P46" i="1"/>
  <c r="S46" i="1" s="1"/>
  <c r="P45" i="1"/>
  <c r="V45" i="1" s="1"/>
  <c r="V59" i="1" s="1"/>
  <c r="R44" i="1"/>
  <c r="P43" i="1"/>
  <c r="R43" i="1" s="1"/>
  <c r="P42" i="1"/>
  <c r="S42" i="1" s="1"/>
  <c r="P41" i="1"/>
  <c r="R41" i="1" s="1"/>
  <c r="P40" i="1"/>
  <c r="R40" i="1" s="1"/>
  <c r="R39" i="1"/>
  <c r="P39" i="1"/>
  <c r="S39" i="1" s="1"/>
  <c r="P38" i="1"/>
  <c r="R38" i="1" s="1"/>
  <c r="P37" i="1"/>
  <c r="S37" i="1" s="1"/>
  <c r="R36" i="1"/>
  <c r="R35" i="1"/>
  <c r="P35" i="1"/>
  <c r="S35" i="1" s="1"/>
  <c r="F35" i="1"/>
  <c r="R34" i="1"/>
  <c r="F34" i="1"/>
  <c r="P33" i="1"/>
  <c r="S33" i="1" s="1"/>
  <c r="R32" i="1"/>
  <c r="R31" i="1"/>
  <c r="P31" i="1"/>
  <c r="S31" i="1" s="1"/>
  <c r="P30" i="1"/>
  <c r="R30" i="1" s="1"/>
  <c r="R29" i="1"/>
  <c r="P28" i="1"/>
  <c r="R28" i="1" s="1"/>
  <c r="R27" i="1"/>
  <c r="P26" i="1"/>
  <c r="R26" i="1" s="1"/>
  <c r="P25" i="1"/>
  <c r="R25" i="1" s="1"/>
  <c r="P24" i="1"/>
  <c r="R24" i="1" s="1"/>
  <c r="P23" i="1"/>
  <c r="R23" i="1" s="1"/>
  <c r="R22" i="1"/>
  <c r="P22" i="1"/>
  <c r="S22" i="1" s="1"/>
  <c r="F22" i="1"/>
  <c r="P21" i="1"/>
  <c r="S21" i="1" s="1"/>
  <c r="R20" i="1"/>
  <c r="P20" i="1"/>
  <c r="S20" i="1" s="1"/>
  <c r="F20" i="1"/>
  <c r="P19" i="1"/>
  <c r="S19" i="1" s="1"/>
  <c r="P16" i="1"/>
  <c r="P15" i="1"/>
  <c r="P14" i="1"/>
  <c r="P13" i="1"/>
  <c r="P12" i="1"/>
  <c r="P11" i="1"/>
  <c r="P10" i="1"/>
  <c r="P9" i="1"/>
  <c r="F9" i="1"/>
  <c r="F22" i="2" l="1"/>
  <c r="R22" i="2"/>
  <c r="H29" i="3"/>
  <c r="H50" i="3"/>
  <c r="P59" i="1"/>
  <c r="R59" i="1" s="1"/>
  <c r="F10" i="1"/>
  <c r="F19" i="1"/>
  <c r="R19" i="1"/>
  <c r="F21" i="1"/>
  <c r="R21" i="1"/>
  <c r="F33" i="1"/>
  <c r="F32" i="1" s="1"/>
  <c r="R33" i="1"/>
  <c r="F37" i="1"/>
  <c r="F36" i="1" s="1"/>
  <c r="R37" i="1"/>
  <c r="R42" i="1"/>
  <c r="F46" i="1"/>
  <c r="R46" i="1"/>
  <c r="F49" i="1"/>
  <c r="F47" i="1" s="1"/>
  <c r="R49" i="1"/>
  <c r="V11" i="2"/>
  <c r="F30" i="2"/>
  <c r="F29" i="2" s="1"/>
  <c r="R30" i="2"/>
  <c r="R42" i="2"/>
  <c r="S43" i="2"/>
  <c r="R45" i="2"/>
  <c r="F49" i="2"/>
  <c r="R49" i="2"/>
  <c r="F52" i="2"/>
  <c r="F50" i="2" s="1"/>
  <c r="R52" i="2"/>
  <c r="F19" i="3"/>
  <c r="H30" i="3"/>
  <c r="F34" i="3"/>
  <c r="H34" i="3" s="1"/>
  <c r="F36" i="3"/>
  <c r="H36" i="3" s="1"/>
  <c r="F47" i="3"/>
  <c r="H47" i="3" s="1"/>
  <c r="H49" i="3"/>
  <c r="H51" i="3"/>
  <c r="F53" i="3"/>
  <c r="H53" i="3" s="1"/>
  <c r="T56" i="3"/>
  <c r="U61" i="4"/>
  <c r="F34" i="4"/>
  <c r="H34" i="4" s="1"/>
  <c r="T41" i="4"/>
  <c r="H49" i="4"/>
  <c r="F50" i="4"/>
  <c r="H50" i="4" s="1"/>
  <c r="H54" i="4"/>
  <c r="S9" i="2"/>
  <c r="R9" i="2"/>
  <c r="F8" i="1"/>
  <c r="S59" i="1"/>
  <c r="S24" i="1"/>
  <c r="S30" i="1"/>
  <c r="S38" i="1"/>
  <c r="S40" i="1"/>
  <c r="S43" i="1"/>
  <c r="S45" i="1"/>
  <c r="S53" i="1"/>
  <c r="S55" i="1"/>
  <c r="S58" i="1"/>
  <c r="R26" i="2"/>
  <c r="F26" i="2"/>
  <c r="R27" i="2"/>
  <c r="F27" i="2"/>
  <c r="R37" i="2"/>
  <c r="F37" i="2"/>
  <c r="F36" i="2" s="1"/>
  <c r="S23" i="1"/>
  <c r="S25" i="1"/>
  <c r="S26" i="1"/>
  <c r="S28" i="1"/>
  <c r="F24" i="1"/>
  <c r="F25" i="1"/>
  <c r="F26" i="1"/>
  <c r="F28" i="1"/>
  <c r="F27" i="1" s="1"/>
  <c r="F30" i="1"/>
  <c r="F29" i="1" s="1"/>
  <c r="F45" i="1"/>
  <c r="F44" i="1" s="1"/>
  <c r="R45" i="1"/>
  <c r="F53" i="1"/>
  <c r="F52" i="1" s="1"/>
  <c r="F58" i="1"/>
  <c r="F57" i="1" s="1"/>
  <c r="P62" i="2"/>
  <c r="R62" i="2" s="1"/>
  <c r="F24" i="2"/>
  <c r="F19" i="2" s="1"/>
  <c r="S25" i="2"/>
  <c r="S26" i="2"/>
  <c r="S27" i="2"/>
  <c r="F32" i="2"/>
  <c r="F31" i="2" s="1"/>
  <c r="S33" i="2"/>
  <c r="R35" i="2"/>
  <c r="F35" i="2"/>
  <c r="F34" i="2" s="1"/>
  <c r="S37" i="2"/>
  <c r="R39" i="2"/>
  <c r="F39" i="2"/>
  <c r="F38" i="2" s="1"/>
  <c r="S41" i="2"/>
  <c r="S46" i="2"/>
  <c r="S62" i="2"/>
  <c r="F48" i="2"/>
  <c r="F47" i="2" s="1"/>
  <c r="R48" i="2"/>
  <c r="V48" i="2"/>
  <c r="V62" i="2" s="1"/>
  <c r="F56" i="2"/>
  <c r="F55" i="2" s="1"/>
  <c r="R56" i="2"/>
  <c r="R58" i="2"/>
  <c r="F61" i="2"/>
  <c r="F60" i="2" s="1"/>
  <c r="R61" i="2"/>
  <c r="H8" i="3"/>
  <c r="G19" i="3"/>
  <c r="T20" i="3"/>
  <c r="H23" i="3"/>
  <c r="H26" i="3"/>
  <c r="H32" i="3"/>
  <c r="G31" i="3"/>
  <c r="H31" i="3" s="1"/>
  <c r="H39" i="3"/>
  <c r="G38" i="3"/>
  <c r="H38" i="3" s="1"/>
  <c r="H58" i="3"/>
  <c r="G55" i="3"/>
  <c r="H55" i="3" s="1"/>
  <c r="X61" i="3"/>
  <c r="H9" i="4"/>
  <c r="G8" i="4"/>
  <c r="G19" i="4"/>
  <c r="H32" i="4"/>
  <c r="G31" i="4"/>
  <c r="H31" i="4" s="1"/>
  <c r="H39" i="4"/>
  <c r="G38" i="4"/>
  <c r="H38" i="4" s="1"/>
  <c r="F47" i="4"/>
  <c r="H47" i="4" s="1"/>
  <c r="T60" i="4"/>
  <c r="F60" i="4"/>
  <c r="AD61" i="4"/>
  <c r="U20" i="3"/>
  <c r="U61" i="3" s="1"/>
  <c r="T60" i="3"/>
  <c r="F60" i="3"/>
  <c r="R61" i="4"/>
  <c r="T20" i="4"/>
  <c r="H23" i="4"/>
  <c r="F19" i="4"/>
  <c r="H52" i="4"/>
  <c r="H58" i="4"/>
  <c r="G55" i="4"/>
  <c r="H55" i="4" s="1"/>
  <c r="F18" i="1" l="1"/>
  <c r="F17" i="1" s="1"/>
  <c r="F18" i="3"/>
  <c r="T61" i="4"/>
  <c r="H60" i="3"/>
  <c r="F59" i="3"/>
  <c r="H60" i="4"/>
  <c r="F59" i="4"/>
  <c r="H59" i="4" s="1"/>
  <c r="H8" i="4"/>
  <c r="T61" i="3"/>
  <c r="F59" i="1"/>
  <c r="S9" i="1"/>
  <c r="R9" i="1"/>
  <c r="H19" i="4"/>
  <c r="F18" i="4"/>
  <c r="G18" i="4"/>
  <c r="G61" i="4" s="1"/>
  <c r="G18" i="3"/>
  <c r="F18" i="2"/>
  <c r="F62" i="2" s="1"/>
  <c r="H19" i="3"/>
  <c r="G61" i="3" l="1"/>
  <c r="H18" i="3"/>
  <c r="H18" i="4"/>
  <c r="F61" i="4"/>
  <c r="H61" i="4" s="1"/>
  <c r="H59" i="3"/>
  <c r="F61" i="3"/>
  <c r="H61" i="3" s="1"/>
</calcChain>
</file>

<file path=xl/comments1.xml><?xml version="1.0" encoding="utf-8"?>
<comments xmlns="http://schemas.openxmlformats.org/spreadsheetml/2006/main">
  <authors>
    <author>USER</author>
  </authors>
  <commentList>
    <comment ref="H9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퇴직금</t>
        </r>
      </text>
    </comment>
    <comment ref="P11" authorId="0" shapeId="0">
      <text>
        <r>
          <rPr>
            <b/>
            <sz val="9"/>
            <color rgb="FF000000"/>
            <rFont val="돋움"/>
            <family val="3"/>
            <charset val="129"/>
          </rPr>
          <t>기본급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(4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시간외</t>
        </r>
        <r>
          <rPr>
            <b/>
            <sz val="9"/>
            <color rgb="FF000000"/>
            <rFont val="Tahoma"/>
            <family val="2"/>
          </rPr>
          <t>(2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퇴직충당금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개월수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상이하여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금액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맞아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수기로</t>
        </r>
        <r>
          <rPr>
            <b/>
            <sz val="9"/>
            <color rgb="FF000000"/>
            <rFont val="Tahoma"/>
            <family val="2"/>
          </rPr>
          <t xml:space="preserve"> -2</t>
        </r>
        <r>
          <rPr>
            <b/>
            <sz val="9"/>
            <color rgb="FF000000"/>
            <rFont val="돋움"/>
            <family val="3"/>
            <charset val="129"/>
          </rPr>
          <t>만원함</t>
        </r>
      </text>
    </comment>
    <comment ref="H12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월급여+시간외수당+퇴직충당금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9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퇴직금</t>
        </r>
      </text>
    </comment>
    <comment ref="P11" authorId="0" shapeId="0">
      <text>
        <r>
          <rPr>
            <b/>
            <sz val="9"/>
            <color rgb="FF000000"/>
            <rFont val="돋움"/>
            <family val="3"/>
            <charset val="129"/>
          </rPr>
          <t>기본급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(4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시간외</t>
        </r>
        <r>
          <rPr>
            <b/>
            <sz val="9"/>
            <color rgb="FF000000"/>
            <rFont val="Tahoma"/>
            <family val="2"/>
          </rPr>
          <t>(2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퇴직충당금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개월수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상이하여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금액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맞아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수기로</t>
        </r>
        <r>
          <rPr>
            <b/>
            <sz val="9"/>
            <color rgb="FF000000"/>
            <rFont val="Tahoma"/>
            <family val="2"/>
          </rPr>
          <t xml:space="preserve"> -2</t>
        </r>
        <r>
          <rPr>
            <b/>
            <sz val="9"/>
            <color rgb="FF000000"/>
            <rFont val="돋움"/>
            <family val="3"/>
            <charset val="129"/>
          </rPr>
          <t>만원함</t>
        </r>
      </text>
    </comment>
    <comment ref="H12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월급여+시간외수당+퇴직충당금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J9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퇴직금</t>
        </r>
      </text>
    </comment>
    <comment ref="R11" authorId="0" shapeId="0">
      <text>
        <r>
          <rPr>
            <b/>
            <sz val="9"/>
            <color rgb="FF000000"/>
            <rFont val="돋움"/>
            <family val="3"/>
            <charset val="129"/>
          </rPr>
          <t>기본급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(4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시간외</t>
        </r>
        <r>
          <rPr>
            <b/>
            <sz val="9"/>
            <color rgb="FF000000"/>
            <rFont val="Tahoma"/>
            <family val="2"/>
          </rPr>
          <t>(2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퇴직충당금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개월수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상이하여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금액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맞아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수기로</t>
        </r>
        <r>
          <rPr>
            <b/>
            <sz val="9"/>
            <color rgb="FF000000"/>
            <rFont val="Tahoma"/>
            <family val="2"/>
          </rPr>
          <t xml:space="preserve"> -2</t>
        </r>
        <r>
          <rPr>
            <b/>
            <sz val="9"/>
            <color rgb="FF000000"/>
            <rFont val="돋움"/>
            <family val="3"/>
            <charset val="129"/>
          </rPr>
          <t>만원함</t>
        </r>
      </text>
    </comment>
    <comment ref="J12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월급여+시간외수당+퇴직충당금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J9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퇴직금</t>
        </r>
      </text>
    </comment>
    <comment ref="R11" authorId="0" shapeId="0">
      <text>
        <r>
          <rPr>
            <b/>
            <sz val="9"/>
            <color rgb="FF000000"/>
            <rFont val="돋움"/>
            <family val="3"/>
            <charset val="129"/>
          </rPr>
          <t>기본급</t>
        </r>
        <r>
          <rPr>
            <b/>
            <sz val="9"/>
            <color rgb="FF000000"/>
            <rFont val="Tahoma"/>
            <family val="2"/>
          </rPr>
          <t>+</t>
        </r>
        <r>
          <rPr>
            <b/>
            <sz val="9"/>
            <color rgb="FF000000"/>
            <rFont val="돋움"/>
            <family val="3"/>
            <charset val="129"/>
          </rPr>
          <t>직책수당</t>
        </r>
        <r>
          <rPr>
            <b/>
            <sz val="9"/>
            <color rgb="FF000000"/>
            <rFont val="Tahoma"/>
            <family val="2"/>
          </rPr>
          <t>(4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시간외</t>
        </r>
        <r>
          <rPr>
            <b/>
            <sz val="9"/>
            <color rgb="FF000000"/>
            <rFont val="Tahoma"/>
            <family val="2"/>
          </rPr>
          <t>(2</t>
        </r>
        <r>
          <rPr>
            <b/>
            <sz val="9"/>
            <color rgb="FF000000"/>
            <rFont val="돋움"/>
            <family val="3"/>
            <charset val="129"/>
          </rPr>
          <t>회</t>
        </r>
        <r>
          <rPr>
            <b/>
            <sz val="9"/>
            <color rgb="FF000000"/>
            <rFont val="Tahoma"/>
            <family val="2"/>
          </rPr>
          <t>)+</t>
        </r>
        <r>
          <rPr>
            <b/>
            <sz val="9"/>
            <color rgb="FF000000"/>
            <rFont val="돋움"/>
            <family val="3"/>
            <charset val="129"/>
          </rPr>
          <t>퇴직충당금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개월수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상이하여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금액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안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맞아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수기로</t>
        </r>
        <r>
          <rPr>
            <b/>
            <sz val="9"/>
            <color rgb="FF000000"/>
            <rFont val="Tahoma"/>
            <family val="2"/>
          </rPr>
          <t xml:space="preserve"> -2</t>
        </r>
        <r>
          <rPr>
            <b/>
            <sz val="9"/>
            <color rgb="FF000000"/>
            <rFont val="돋움"/>
            <family val="3"/>
            <charset val="129"/>
          </rPr>
          <t>만원함</t>
        </r>
      </text>
    </comment>
    <comment ref="J12" authorId="0" shapeId="0">
      <text>
        <r>
          <rPr>
            <b/>
            <sz val="9"/>
            <color rgb="FF000000"/>
            <rFont val="돋움"/>
            <family val="3"/>
            <charset val="129"/>
          </rPr>
          <t>월급여+시간외수당+퇴직충당금</t>
        </r>
      </text>
    </comment>
  </commentList>
</comments>
</file>

<file path=xl/sharedStrings.xml><?xml version="1.0" encoding="utf-8"?>
<sst xmlns="http://schemas.openxmlformats.org/spreadsheetml/2006/main" count="1402" uniqueCount="178">
  <si>
    <t>*</t>
  </si>
  <si>
    <t xml:space="preserve"> </t>
  </si>
  <si>
    <t>비고</t>
  </si>
  <si>
    <t>부</t>
  </si>
  <si>
    <t>잔액</t>
  </si>
  <si>
    <t>사업비</t>
  </si>
  <si>
    <t>집행액</t>
  </si>
  <si>
    <t>센터장님 17,725,000 나머지 123,720,000</t>
  </si>
  <si>
    <t>0 글로벌 채용 연계형 인력양성</t>
  </si>
  <si>
    <t>국비69천원, 지방비 3천원증액</t>
  </si>
  <si>
    <t>2017.04.~2017.09.</t>
  </si>
  <si>
    <t>0 국내외 마케팅 지원사업 대행</t>
  </si>
  <si>
    <t>2017.04.~2017.10</t>
  </si>
  <si>
    <t>2017.04.~2018.03.</t>
  </si>
  <si>
    <t>2017.10.~2018.03.</t>
  </si>
  <si>
    <t>2017.09.~2018.03.</t>
  </si>
  <si>
    <t>0 산학연계 LAB 콘텐츠 제작지원</t>
  </si>
  <si>
    <t>0 Start-Up(창업)지원</t>
  </si>
  <si>
    <t>국비400천원, 지방비100천원증액</t>
  </si>
  <si>
    <t>0 경북게임기업 전문가 컨설팅 지원</t>
  </si>
  <si>
    <t xml:space="preserve">4. 사업 및 계정책임자  : </t>
  </si>
  <si>
    <t>0 전기료 등</t>
  </si>
  <si>
    <t>일반연구비</t>
  </si>
  <si>
    <t>자부담(현금)</t>
  </si>
  <si>
    <t>일반용역비</t>
  </si>
  <si>
    <t>류종우 센터장</t>
  </si>
  <si>
    <t>업무추진비</t>
  </si>
  <si>
    <t>기타직 보수</t>
  </si>
  <si>
    <t>유형자산</t>
  </si>
  <si>
    <t>세목 이동</t>
  </si>
  <si>
    <t>5천 CPI</t>
  </si>
  <si>
    <t>재료구입비</t>
  </si>
  <si>
    <t>시설장비유지비</t>
  </si>
  <si>
    <t>4대보험료</t>
  </si>
  <si>
    <t>연구용역비</t>
  </si>
  <si>
    <t>1천 워크숍</t>
  </si>
  <si>
    <t>국내여비</t>
  </si>
  <si>
    <t>인쇄및유인비</t>
  </si>
  <si>
    <t>(단위:원)</t>
  </si>
  <si>
    <t>수수료및사용료</t>
  </si>
  <si>
    <t>일반수용비</t>
  </si>
  <si>
    <t>사업진행비</t>
  </si>
  <si>
    <t>전문가활용비</t>
  </si>
  <si>
    <t>자산취득비</t>
  </si>
  <si>
    <t>사업추진비</t>
  </si>
  <si>
    <t>국외여비</t>
  </si>
  <si>
    <t>지방비(현금)</t>
  </si>
  <si>
    <t>재원구분</t>
  </si>
  <si>
    <t>민간이전</t>
  </si>
  <si>
    <t>국고(보조금)</t>
  </si>
  <si>
    <t>제작지원비</t>
  </si>
  <si>
    <t>특근매식비</t>
  </si>
  <si>
    <t>민간경상보조</t>
  </si>
  <si>
    <t>0 국외여비</t>
  </si>
  <si>
    <t>자산취득</t>
  </si>
  <si>
    <t>0 교육훈련비</t>
  </si>
  <si>
    <t>복리후생비</t>
  </si>
  <si>
    <t>0 국내여비</t>
  </si>
  <si>
    <t>교육훈련비</t>
  </si>
  <si>
    <t>물건비</t>
  </si>
  <si>
    <t>관</t>
  </si>
  <si>
    <t>평</t>
  </si>
  <si>
    <t>=</t>
  </si>
  <si>
    <t>목</t>
  </si>
  <si>
    <t>%</t>
  </si>
  <si>
    <t>개사</t>
  </si>
  <si>
    <t>세세목</t>
  </si>
  <si>
    <t>개월</t>
  </si>
  <si>
    <t>명</t>
  </si>
  <si>
    <t>월</t>
  </si>
  <si>
    <t>인건비</t>
  </si>
  <si>
    <t>세목</t>
  </si>
  <si>
    <t>여비</t>
  </si>
  <si>
    <t>금액</t>
  </si>
  <si>
    <t>보수</t>
  </si>
  <si>
    <t>운영비</t>
  </si>
  <si>
    <t>회</t>
  </si>
  <si>
    <t>항</t>
  </si>
  <si>
    <t>식</t>
  </si>
  <si>
    <t>집행금</t>
  </si>
  <si>
    <t>임차료</t>
  </si>
  <si>
    <t>0</t>
  </si>
  <si>
    <t>연봉</t>
  </si>
  <si>
    <t>인</t>
  </si>
  <si>
    <t>집행률</t>
  </si>
  <si>
    <t>1천 8백 인테리어</t>
  </si>
  <si>
    <t>국비132천원감액</t>
  </si>
  <si>
    <t>국비620천원감액</t>
  </si>
  <si>
    <t>국비717천원감액</t>
  </si>
  <si>
    <t>지방비80천원감액</t>
  </si>
  <si>
    <t>0 글로벌 퍼블리싱 지원</t>
  </si>
  <si>
    <t>국비30,000천원감액</t>
  </si>
  <si>
    <t>지방비3,803천원 증액</t>
  </si>
  <si>
    <t>지방비3,826천원감액</t>
  </si>
  <si>
    <t>2017-01-02 기준</t>
  </si>
  <si>
    <t>국비 100,000천원 감액</t>
  </si>
  <si>
    <t>경북테크노파크 지역산업육성실</t>
  </si>
  <si>
    <t>0 사무용 제잡품 구입비</t>
  </si>
  <si>
    <t>경북지역기반 게임산업육성</t>
  </si>
  <si>
    <t>국비50,000천원감액</t>
  </si>
  <si>
    <t>집행액 98,487,466</t>
  </si>
  <si>
    <t>국비 100,000천원 증액</t>
  </si>
  <si>
    <t>0 간담회비, 회의비 등</t>
  </si>
  <si>
    <t>0 원가분석 및 조달수수료</t>
  </si>
  <si>
    <t>합             계</t>
  </si>
  <si>
    <t>0 간행물 등 구입비</t>
  </si>
  <si>
    <t>0 회계감사 수수료</t>
  </si>
  <si>
    <t>0 평가 및 컨설팅</t>
  </si>
  <si>
    <t>0 보고서 인쇄</t>
  </si>
  <si>
    <t>간행물 등 구입비</t>
  </si>
  <si>
    <t xml:space="preserve">3. 수행부서  : </t>
  </si>
  <si>
    <t>0 홍보물 제작비 등</t>
  </si>
  <si>
    <t>0 우편송금 수수료</t>
  </si>
  <si>
    <t>0 직원 4대보험료</t>
  </si>
  <si>
    <t>0 센터운영 관리비</t>
  </si>
  <si>
    <t>0 회원사 워크숍</t>
  </si>
  <si>
    <t>안내홍보물 제작비</t>
  </si>
  <si>
    <t>0 시설장비 유지비</t>
  </si>
  <si>
    <t>0 특근 매식비</t>
  </si>
  <si>
    <t>공공요금 및 제세</t>
  </si>
  <si>
    <t>0 테스트베드 구축</t>
  </si>
  <si>
    <t>0 QA 인력양성교육</t>
  </si>
  <si>
    <t>2. 사업기간  :</t>
  </si>
  <si>
    <t>산  출  근  거</t>
  </si>
  <si>
    <t>1. 사 업 명  :</t>
  </si>
  <si>
    <t>0 국내전시회(지스타) 공동관 구축 및 운영</t>
  </si>
  <si>
    <t>0 경북 게임산업 발전을 위한 중장기 연구개발</t>
  </si>
  <si>
    <t>2017. 1. 1. ~ 2018. 3. 31</t>
  </si>
  <si>
    <t>0 글로벌시장진출 게임콘텐츠 제작지원(추가모집)</t>
  </si>
  <si>
    <t>국비113,000천원,자부담23,000천원 증액</t>
  </si>
  <si>
    <t>국비32,000천원,자부담23,000천원 감액</t>
  </si>
  <si>
    <t>국비 2,000천원, 시비 2,000천원 감액</t>
  </si>
  <si>
    <t>국비 2,000천원, 시비 2,000천원 증액</t>
  </si>
  <si>
    <t>0 전담인력(사원급 인건비) : 신규인력(예정)</t>
  </si>
  <si>
    <t>0 전담인력(책임급 인건비) : 류종우</t>
  </si>
  <si>
    <t>0 보고서 인쇄 40장(200만)+150</t>
  </si>
  <si>
    <t>0 전담인력(책임급 인건비) : 정호원</t>
  </si>
  <si>
    <t>0 전담인력(사원급 인건비) : 최가영</t>
  </si>
  <si>
    <t>0 전담인력(사원급 인건비) : 이선미</t>
  </si>
  <si>
    <t>0 경북 게임인 역량강화 컨퍼런스 운영</t>
  </si>
  <si>
    <t>0 글로벌시장진출 게임콘텐츠 제작지원</t>
  </si>
  <si>
    <t>0 참여인력(실장급 인건비) : 문영백</t>
  </si>
  <si>
    <t>0 VR 글로벌 앱 마켓 구축 및 운영</t>
  </si>
  <si>
    <t>0 전담인력(사원급 인건비) : 김민정</t>
  </si>
  <si>
    <t>0 전담인력(주임급 인건비) : 김나은</t>
  </si>
  <si>
    <t>0 전담인력(사원급 인건비) : 최환석</t>
  </si>
  <si>
    <t>일반용역비</t>
    <phoneticPr fontId="37" type="noConversion"/>
  </si>
  <si>
    <t>인건비</t>
    <phoneticPr fontId="37" type="noConversion"/>
  </si>
  <si>
    <t>보수</t>
    <phoneticPr fontId="37" type="noConversion"/>
  </si>
  <si>
    <t>산  출  근  거</t>
    <phoneticPr fontId="37" type="noConversion"/>
  </si>
  <si>
    <t>자부담</t>
    <phoneticPr fontId="37" type="noConversion"/>
  </si>
  <si>
    <t>총합계</t>
    <phoneticPr fontId="37" type="noConversion"/>
  </si>
  <si>
    <t>기업명</t>
    <phoneticPr fontId="37" type="noConversion"/>
  </si>
  <si>
    <t>정부지원금(원)</t>
    <phoneticPr fontId="37" type="noConversion"/>
  </si>
  <si>
    <t>검토결과</t>
    <phoneticPr fontId="37" type="noConversion"/>
  </si>
  <si>
    <t>비율</t>
    <phoneticPr fontId="37" type="noConversion"/>
  </si>
  <si>
    <t>현금</t>
    <phoneticPr fontId="37" type="noConversion"/>
  </si>
  <si>
    <t>총 사업비(원)</t>
    <phoneticPr fontId="37" type="noConversion"/>
  </si>
  <si>
    <t>총사업비내
인정비율</t>
    <phoneticPr fontId="37" type="noConversion"/>
  </si>
  <si>
    <t>■작성방법</t>
    <phoneticPr fontId="37" type="noConversion"/>
  </si>
  <si>
    <t>노란색 셀 부분 입력</t>
    <phoneticPr fontId="37" type="noConversion"/>
  </si>
  <si>
    <t>제출 시 '작성방법' 안내 셀 삭제</t>
    <phoneticPr fontId="37" type="noConversion"/>
  </si>
  <si>
    <t>안내홍보물제작비</t>
    <phoneticPr fontId="37" type="noConversion"/>
  </si>
  <si>
    <t>개</t>
    <phoneticPr fontId="37" type="noConversion"/>
  </si>
  <si>
    <t>해당 비목 없을 시 해당 셀은 '숨기기'표시</t>
    <phoneticPr fontId="37" type="noConversion"/>
  </si>
  <si>
    <t>과제명</t>
    <phoneticPr fontId="37" type="noConversion"/>
  </si>
  <si>
    <t>기타직보수</t>
    <phoneticPr fontId="37" type="noConversion"/>
  </si>
  <si>
    <t>총괄(대표) : ㅇㅇㅇ</t>
    <phoneticPr fontId="37" type="noConversion"/>
  </si>
  <si>
    <t>장비 및 S/W 라이선스 임차료</t>
    <phoneticPr fontId="37" type="noConversion"/>
  </si>
  <si>
    <t>안내홍보 책자제작</t>
    <phoneticPr fontId="37" type="noConversion"/>
  </si>
  <si>
    <t>신규채용 1</t>
    <phoneticPr fontId="37" type="noConversion"/>
  </si>
  <si>
    <t>전문가활용비</t>
    <phoneticPr fontId="37" type="noConversion"/>
  </si>
  <si>
    <t>저작권 출원</t>
    <phoneticPr fontId="37" type="noConversion"/>
  </si>
  <si>
    <t>프로그래머 : ㅇㅇㅇ</t>
    <phoneticPr fontId="37" type="noConversion"/>
  </si>
  <si>
    <t>그래픽 디자이너  : ㅇㅇㅇ</t>
    <phoneticPr fontId="37" type="noConversion"/>
  </si>
  <si>
    <t>사운드 제작용역</t>
    <phoneticPr fontId="37" type="noConversion"/>
  </si>
  <si>
    <t>2025년 울산 인디게임 제작지원 사업 (다인 기업)</t>
    <phoneticPr fontId="37" type="noConversion"/>
  </si>
  <si>
    <t>2025년 울산 인디게임 제작지원 사업 (1인 기업)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</si>
</sst>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 "/>
    <numFmt numFmtId="178" formatCode="&quot;₩&quot;#,##0"/>
    <numFmt numFmtId="179" formatCode="#,##0&quot;원&quot;"/>
    <numFmt numFmtId="180" formatCode="_ * #,##0.00_ ;_ * \-#,##0.00_ ;_ * &quot;-&quot;??_ ;_ @_ 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0.0%"/>
    <numFmt numFmtId="184" formatCode="_-* #,##0.0_-;\-* #,##0.0_-;_-* &quot;-&quot;?_-;_-@_-"/>
    <numFmt numFmtId="185" formatCode="_-* #,##0_-;\-* #,##0_-;_-* &quot;-&quot;??_-;_-@_-"/>
    <numFmt numFmtId="186" formatCode="_ * #,##0.0_ ;_ * \-#,##0.0_ ;_ * &quot;-&quot;_ ;_ @_ "/>
  </numFmts>
  <fonts count="55" x14ac:knownFonts="1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체"/>
      <family val="3"/>
      <charset val="129"/>
    </font>
    <font>
      <sz val="11"/>
      <color rgb="FF000000"/>
      <name val="Times New Roman"/>
      <family val="1"/>
    </font>
    <font>
      <b/>
      <sz val="12"/>
      <color rgb="FF000000"/>
      <name val="바탕체"/>
      <family val="1"/>
      <charset val="129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80008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Arial"/>
      <family val="2"/>
    </font>
    <font>
      <i/>
      <sz val="11"/>
      <color rgb="FF808080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333399"/>
      <name val="맑은 고딕"/>
      <family val="3"/>
      <charset val="129"/>
    </font>
    <font>
      <sz val="11"/>
      <color rgb="FFFF9900"/>
      <name val="맑은 고딕"/>
      <family val="3"/>
      <charset val="129"/>
    </font>
    <font>
      <sz val="11"/>
      <color rgb="FF993300"/>
      <name val="맑은 고딕"/>
      <family val="3"/>
      <charset val="129"/>
    </font>
    <font>
      <sz val="10"/>
      <color rgb="FF000000"/>
      <name val="Times New Roman"/>
      <family val="1"/>
    </font>
    <font>
      <b/>
      <sz val="11"/>
      <color rgb="FF333333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0"/>
      <color rgb="FF000000"/>
      <name val="Helv"/>
    </font>
    <font>
      <sz val="11"/>
      <color rgb="FF006100"/>
      <name val="맑은 고딕"/>
      <family val="3"/>
      <charset val="129"/>
    </font>
    <font>
      <sz val="11"/>
      <color rgb="FF000000"/>
      <name val="바탕체"/>
      <family val="1"/>
      <charset val="129"/>
    </font>
    <font>
      <b/>
      <sz val="14"/>
      <color rgb="FF000000"/>
      <name val="굴림체"/>
      <family val="3"/>
      <charset val="129"/>
    </font>
    <font>
      <sz val="14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돋움체"/>
      <family val="3"/>
      <charset val="129"/>
    </font>
    <font>
      <sz val="12"/>
      <color rgb="FFFF0000"/>
      <name val="굴림체"/>
      <family val="3"/>
      <charset val="129"/>
    </font>
    <font>
      <sz val="12"/>
      <color rgb="FF002060"/>
      <name val="굴림체"/>
      <family val="3"/>
      <charset val="129"/>
    </font>
    <font>
      <b/>
      <sz val="9"/>
      <color rgb="FF000000"/>
      <name val="돋움"/>
      <family val="3"/>
      <charset val="129"/>
    </font>
    <font>
      <b/>
      <sz val="9"/>
      <color rgb="FF000000"/>
      <name val="Tahoma"/>
      <family val="2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4"/>
      <name val="함초롬돋움"/>
      <family val="3"/>
      <charset val="129"/>
    </font>
    <font>
      <sz val="14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돋움"/>
      <family val="3"/>
      <charset val="129"/>
    </font>
    <font>
      <sz val="12"/>
      <name val="함초롬돋움"/>
      <family val="3"/>
      <charset val="129"/>
    </font>
    <font>
      <b/>
      <sz val="20"/>
      <color theme="0"/>
      <name val="함초롬돋움"/>
      <family val="3"/>
      <charset val="129"/>
    </font>
    <font>
      <b/>
      <sz val="13"/>
      <color theme="0"/>
      <name val="함초롬돋움"/>
      <family val="3"/>
      <charset val="129"/>
    </font>
    <font>
      <b/>
      <sz val="13"/>
      <name val="함초롬돋움"/>
      <family val="3"/>
      <charset val="129"/>
    </font>
    <font>
      <sz val="13"/>
      <name val="함초롬돋움"/>
      <family val="3"/>
      <charset val="129"/>
    </font>
    <font>
      <sz val="12"/>
      <color rgb="FF000000"/>
      <name val="함초롬돋움"/>
      <family val="3"/>
      <charset val="129"/>
    </font>
    <font>
      <sz val="12"/>
      <color theme="0"/>
      <name val="함초롬돋움"/>
      <family val="3"/>
      <charset val="129"/>
    </font>
    <font>
      <b/>
      <sz val="12"/>
      <color theme="0"/>
      <name val="함초롬돋움"/>
      <family val="3"/>
      <charset val="129"/>
    </font>
    <font>
      <b/>
      <sz val="12"/>
      <color rgb="FF000000"/>
      <name val="함초롬돋움"/>
      <family val="3"/>
      <charset val="129"/>
    </font>
    <font>
      <b/>
      <sz val="12"/>
      <color rgb="FFFFFF00"/>
      <name val="함초롬돋움"/>
      <family val="3"/>
      <charset val="129"/>
    </font>
    <font>
      <sz val="12"/>
      <color rgb="FFFF0000"/>
      <name val="함초롬돋움"/>
      <family val="3"/>
      <charset val="129"/>
    </font>
    <font>
      <sz val="12"/>
      <color theme="1"/>
      <name val="함초롬돋움"/>
      <family val="3"/>
      <charset val="129"/>
    </font>
  </fonts>
  <fills count="41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77933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9">
    <xf numFmtId="0" fontId="0" fillId="0" borderId="0"/>
    <xf numFmtId="176" fontId="2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2" borderId="0">
      <alignment vertical="center"/>
    </xf>
    <xf numFmtId="0" fontId="5" fillId="3" borderId="0">
      <alignment vertical="center"/>
    </xf>
    <xf numFmtId="0" fontId="5" fillId="4" borderId="0">
      <alignment vertical="center"/>
    </xf>
    <xf numFmtId="0" fontId="5" fillId="5" borderId="0">
      <alignment vertical="center"/>
    </xf>
    <xf numFmtId="0" fontId="5" fillId="6" borderId="0">
      <alignment vertical="center"/>
    </xf>
    <xf numFmtId="0" fontId="5" fillId="7" borderId="0">
      <alignment vertical="center"/>
    </xf>
    <xf numFmtId="0" fontId="5" fillId="8" borderId="0">
      <alignment vertical="center"/>
    </xf>
    <xf numFmtId="0" fontId="5" fillId="9" borderId="0">
      <alignment vertical="center"/>
    </xf>
    <xf numFmtId="0" fontId="5" fillId="10" borderId="0">
      <alignment vertical="center"/>
    </xf>
    <xf numFmtId="0" fontId="5" fillId="5" borderId="0">
      <alignment vertical="center"/>
    </xf>
    <xf numFmtId="0" fontId="5" fillId="8" borderId="0">
      <alignment vertical="center"/>
    </xf>
    <xf numFmtId="0" fontId="5" fillId="11" borderId="0">
      <alignment vertical="center"/>
    </xf>
    <xf numFmtId="0" fontId="6" fillId="12" borderId="0">
      <alignment vertical="center"/>
    </xf>
    <xf numFmtId="0" fontId="6" fillId="9" borderId="0">
      <alignment vertical="center"/>
    </xf>
    <xf numFmtId="0" fontId="6" fillId="10" borderId="0">
      <alignment vertical="center"/>
    </xf>
    <xf numFmtId="0" fontId="6" fillId="13" borderId="0">
      <alignment vertical="center"/>
    </xf>
    <xf numFmtId="0" fontId="6" fillId="14" borderId="0">
      <alignment vertical="center"/>
    </xf>
    <xf numFmtId="0" fontId="6" fillId="15" borderId="0">
      <alignment vertical="center"/>
    </xf>
    <xf numFmtId="0" fontId="6" fillId="16" borderId="0">
      <alignment vertical="center"/>
    </xf>
    <xf numFmtId="0" fontId="6" fillId="17" borderId="0">
      <alignment vertical="center"/>
    </xf>
    <xf numFmtId="0" fontId="6" fillId="18" borderId="0">
      <alignment vertical="center"/>
    </xf>
    <xf numFmtId="0" fontId="6" fillId="13" borderId="0">
      <alignment vertical="center"/>
    </xf>
    <xf numFmtId="0" fontId="6" fillId="14" borderId="0">
      <alignment vertical="center"/>
    </xf>
    <xf numFmtId="0" fontId="6" fillId="19" borderId="0">
      <alignment vertical="center"/>
    </xf>
    <xf numFmtId="0" fontId="7" fillId="3" borderId="0">
      <alignment vertical="center"/>
    </xf>
    <xf numFmtId="0" fontId="8" fillId="20" borderId="1">
      <alignment vertical="center"/>
    </xf>
    <xf numFmtId="0" fontId="9" fillId="21" borderId="2">
      <alignment vertical="center"/>
    </xf>
    <xf numFmtId="176" fontId="10" fillId="0" borderId="0"/>
    <xf numFmtId="180" fontId="10" fillId="0" borderId="0"/>
    <xf numFmtId="181" fontId="10" fillId="0" borderId="0"/>
    <xf numFmtId="182" fontId="10" fillId="0" borderId="0"/>
    <xf numFmtId="0" fontId="11" fillId="0" borderId="0">
      <alignment vertical="center"/>
    </xf>
    <xf numFmtId="0" fontId="12" fillId="4" borderId="0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5" fillId="0" borderId="5">
      <alignment vertical="center"/>
    </xf>
    <xf numFmtId="0" fontId="15" fillId="0" borderId="0">
      <alignment vertical="center"/>
    </xf>
    <xf numFmtId="0" fontId="16" fillId="7" borderId="1">
      <alignment vertical="center"/>
    </xf>
    <xf numFmtId="0" fontId="17" fillId="0" borderId="6">
      <alignment vertical="center"/>
    </xf>
    <xf numFmtId="0" fontId="18" fillId="22" borderId="0">
      <alignment vertical="center"/>
    </xf>
    <xf numFmtId="0" fontId="19" fillId="0" borderId="0"/>
    <xf numFmtId="0" fontId="36" fillId="23" borderId="7">
      <alignment vertical="center"/>
    </xf>
    <xf numFmtId="0" fontId="20" fillId="20" borderId="8">
      <alignment vertical="center"/>
    </xf>
    <xf numFmtId="0" fontId="21" fillId="0" borderId="0">
      <alignment vertical="center"/>
    </xf>
    <xf numFmtId="0" fontId="22" fillId="0" borderId="9">
      <alignment vertical="center"/>
    </xf>
    <xf numFmtId="0" fontId="23" fillId="0" borderId="0">
      <alignment vertical="center"/>
    </xf>
    <xf numFmtId="41" fontId="36" fillId="0" borderId="0">
      <alignment vertical="center"/>
    </xf>
    <xf numFmtId="0" fontId="24" fillId="0" borderId="0"/>
    <xf numFmtId="0" fontId="25" fillId="24" borderId="0">
      <alignment vertical="center"/>
    </xf>
    <xf numFmtId="176" fontId="26" fillId="0" borderId="0"/>
    <xf numFmtId="180" fontId="2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1" fontId="36" fillId="0" borderId="0">
      <alignment vertical="center"/>
    </xf>
    <xf numFmtId="9" fontId="36" fillId="0" borderId="0">
      <alignment vertical="center"/>
    </xf>
    <xf numFmtId="41" fontId="36" fillId="0" borderId="0">
      <alignment vertical="center"/>
    </xf>
    <xf numFmtId="0" fontId="36" fillId="0" borderId="0"/>
    <xf numFmtId="41" fontId="36" fillId="0" borderId="0">
      <alignment vertical="center"/>
    </xf>
    <xf numFmtId="0" fontId="36" fillId="0" borderId="0"/>
    <xf numFmtId="0" fontId="5" fillId="0" borderId="0">
      <alignment vertical="center"/>
    </xf>
    <xf numFmtId="41" fontId="5" fillId="0" borderId="0">
      <alignment vertical="center"/>
    </xf>
    <xf numFmtId="0" fontId="5" fillId="0" borderId="0">
      <alignment vertical="center"/>
    </xf>
    <xf numFmtId="41" fontId="5" fillId="0" borderId="0">
      <alignment vertical="center"/>
    </xf>
    <xf numFmtId="9" fontId="5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8" fillId="0" borderId="0"/>
  </cellStyleXfs>
  <cellXfs count="545">
    <xf numFmtId="0" fontId="0" fillId="0" borderId="0" xfId="0"/>
    <xf numFmtId="0" fontId="27" fillId="0" borderId="0" xfId="2" applyFont="1" applyAlignment="1">
      <alignment vertical="center"/>
    </xf>
    <xf numFmtId="176" fontId="28" fillId="0" borderId="0" xfId="1" applyFont="1" applyAlignment="1">
      <alignment horizontal="center" vertical="center"/>
    </xf>
    <xf numFmtId="176" fontId="27" fillId="0" borderId="0" xfId="1" applyFont="1" applyAlignment="1">
      <alignment horizontal="left" vertical="center"/>
    </xf>
    <xf numFmtId="177" fontId="27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49" fontId="27" fillId="0" borderId="0" xfId="2" applyNumberFormat="1" applyFont="1" applyAlignment="1">
      <alignment horizontal="left" vertical="center"/>
    </xf>
    <xf numFmtId="178" fontId="29" fillId="0" borderId="0" xfId="2" applyNumberFormat="1" applyFont="1" applyAlignment="1">
      <alignment horizontal="center" vertical="center" wrapText="1"/>
    </xf>
    <xf numFmtId="176" fontId="29" fillId="0" borderId="0" xfId="1" applyFont="1" applyAlignment="1">
      <alignment vertical="center"/>
    </xf>
    <xf numFmtId="176" fontId="30" fillId="0" borderId="0" xfId="1" applyFont="1" applyAlignment="1">
      <alignment vertical="center"/>
    </xf>
    <xf numFmtId="176" fontId="30" fillId="0" borderId="0" xfId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177" fontId="29" fillId="0" borderId="0" xfId="2" applyNumberFormat="1" applyFont="1" applyAlignment="1">
      <alignment vertical="center"/>
    </xf>
    <xf numFmtId="0" fontId="28" fillId="25" borderId="0" xfId="2" applyFont="1" applyFill="1" applyAlignment="1">
      <alignment vertical="center"/>
    </xf>
    <xf numFmtId="0" fontId="30" fillId="25" borderId="0" xfId="2" applyFont="1" applyFill="1" applyAlignment="1">
      <alignment vertical="center"/>
    </xf>
    <xf numFmtId="176" fontId="30" fillId="25" borderId="10" xfId="1" applyFont="1" applyFill="1" applyBorder="1" applyAlignment="1">
      <alignment vertical="center"/>
    </xf>
    <xf numFmtId="176" fontId="30" fillId="25" borderId="10" xfId="1" applyFont="1" applyFill="1" applyBorder="1" applyAlignment="1">
      <alignment horizontal="center" vertical="center"/>
    </xf>
    <xf numFmtId="177" fontId="29" fillId="25" borderId="11" xfId="2" applyNumberFormat="1" applyFont="1" applyFill="1" applyBorder="1" applyAlignment="1">
      <alignment vertical="center"/>
    </xf>
    <xf numFmtId="37" fontId="29" fillId="25" borderId="12" xfId="1" applyNumberFormat="1" applyFont="1" applyFill="1" applyBorder="1" applyAlignment="1">
      <alignment vertical="center"/>
    </xf>
    <xf numFmtId="0" fontId="29" fillId="0" borderId="13" xfId="2" applyFont="1" applyBorder="1" applyAlignment="1">
      <alignment horizontal="center" vertical="center"/>
    </xf>
    <xf numFmtId="176" fontId="30" fillId="0" borderId="14" xfId="1" applyFont="1" applyBorder="1" applyAlignment="1">
      <alignment horizontal="left" vertical="center"/>
    </xf>
    <xf numFmtId="177" fontId="30" fillId="0" borderId="15" xfId="2" applyNumberFormat="1" applyFont="1" applyBorder="1" applyAlignment="1">
      <alignment horizontal="left" vertical="center"/>
    </xf>
    <xf numFmtId="0" fontId="29" fillId="0" borderId="16" xfId="2" applyFont="1" applyBorder="1" applyAlignment="1">
      <alignment horizontal="center" vertical="center"/>
    </xf>
    <xf numFmtId="176" fontId="29" fillId="0" borderId="17" xfId="1" applyFont="1" applyBorder="1" applyAlignment="1">
      <alignment horizontal="center" vertical="center"/>
    </xf>
    <xf numFmtId="176" fontId="29" fillId="0" borderId="0" xfId="1" applyFont="1" applyAlignment="1">
      <alignment horizontal="center" vertical="center"/>
    </xf>
    <xf numFmtId="176" fontId="29" fillId="0" borderId="18" xfId="1" applyFont="1" applyBorder="1" applyAlignment="1">
      <alignment horizontal="center" vertical="center"/>
    </xf>
    <xf numFmtId="37" fontId="29" fillId="0" borderId="16" xfId="1" applyNumberFormat="1" applyFont="1" applyBorder="1" applyAlignment="1">
      <alignment vertical="center"/>
    </xf>
    <xf numFmtId="37" fontId="29" fillId="0" borderId="13" xfId="1" applyNumberFormat="1" applyFont="1" applyBorder="1" applyAlignment="1">
      <alignment vertical="center"/>
    </xf>
    <xf numFmtId="41" fontId="29" fillId="0" borderId="0" xfId="65" applyFont="1" applyAlignment="1">
      <alignment horizontal="right" vertical="center"/>
    </xf>
    <xf numFmtId="41" fontId="28" fillId="0" borderId="0" xfId="65" applyFont="1" applyAlignment="1">
      <alignment horizontal="right" vertical="center"/>
    </xf>
    <xf numFmtId="41" fontId="30" fillId="0" borderId="0" xfId="65" applyFont="1" applyAlignment="1">
      <alignment horizontal="right" vertical="center"/>
    </xf>
    <xf numFmtId="41" fontId="30" fillId="0" borderId="12" xfId="65" applyFont="1" applyBorder="1" applyAlignment="1">
      <alignment horizontal="right" vertical="center"/>
    </xf>
    <xf numFmtId="41" fontId="30" fillId="25" borderId="12" xfId="65" applyFont="1" applyFill="1" applyBorder="1" applyAlignment="1">
      <alignment horizontal="right" vertical="center"/>
    </xf>
    <xf numFmtId="176" fontId="30" fillId="0" borderId="19" xfId="1" applyFont="1" applyBorder="1" applyAlignment="1">
      <alignment vertical="center"/>
    </xf>
    <xf numFmtId="176" fontId="30" fillId="0" borderId="14" xfId="1" applyFont="1" applyBorder="1" applyAlignment="1">
      <alignment vertical="center"/>
    </xf>
    <xf numFmtId="176" fontId="30" fillId="0" borderId="14" xfId="1" applyFont="1" applyBorder="1" applyAlignment="1">
      <alignment horizontal="center" vertical="center"/>
    </xf>
    <xf numFmtId="0" fontId="30" fillId="0" borderId="14" xfId="66" applyNumberFormat="1" applyFont="1" applyBorder="1" applyAlignment="1">
      <alignment horizontal="center" vertical="center"/>
    </xf>
    <xf numFmtId="177" fontId="29" fillId="0" borderId="18" xfId="2" applyNumberFormat="1" applyFont="1" applyBorder="1" applyAlignment="1">
      <alignment vertical="center"/>
    </xf>
    <xf numFmtId="0" fontId="29" fillId="0" borderId="13" xfId="2" applyFont="1" applyBorder="1" applyAlignment="1">
      <alignment vertical="center"/>
    </xf>
    <xf numFmtId="0" fontId="29" fillId="0" borderId="17" xfId="2" applyFont="1" applyBorder="1" applyAlignment="1">
      <alignment vertical="center"/>
    </xf>
    <xf numFmtId="176" fontId="30" fillId="0" borderId="20" xfId="1" applyFont="1" applyBorder="1" applyAlignment="1">
      <alignment vertical="center"/>
    </xf>
    <xf numFmtId="176" fontId="30" fillId="0" borderId="10" xfId="1" applyFont="1" applyBorder="1" applyAlignment="1">
      <alignment vertical="center"/>
    </xf>
    <xf numFmtId="176" fontId="30" fillId="0" borderId="10" xfId="1" applyFont="1" applyBorder="1" applyAlignment="1">
      <alignment horizontal="center" vertical="center"/>
    </xf>
    <xf numFmtId="177" fontId="29" fillId="0" borderId="11" xfId="2" applyNumberFormat="1" applyFont="1" applyBorder="1" applyAlignment="1">
      <alignment vertical="center"/>
    </xf>
    <xf numFmtId="176" fontId="30" fillId="0" borderId="10" xfId="1" quotePrefix="1" applyFont="1" applyBorder="1" applyAlignment="1">
      <alignment horizontal="center" vertical="center"/>
    </xf>
    <xf numFmtId="177" fontId="29" fillId="0" borderId="15" xfId="2" applyNumberFormat="1" applyFont="1" applyBorder="1" applyAlignment="1">
      <alignment vertical="center"/>
    </xf>
    <xf numFmtId="176" fontId="30" fillId="0" borderId="21" xfId="1" applyFont="1" applyBorder="1" applyAlignment="1">
      <alignment vertical="center"/>
    </xf>
    <xf numFmtId="176" fontId="30" fillId="0" borderId="21" xfId="1" applyFont="1" applyBorder="1" applyAlignment="1">
      <alignment horizontal="center" vertical="center"/>
    </xf>
    <xf numFmtId="176" fontId="30" fillId="0" borderId="21" xfId="1" quotePrefix="1" applyFont="1" applyBorder="1" applyAlignment="1">
      <alignment horizontal="center" vertical="center"/>
    </xf>
    <xf numFmtId="178" fontId="29" fillId="0" borderId="16" xfId="2" applyNumberFormat="1" applyFont="1" applyBorder="1" applyAlignment="1">
      <alignment vertical="center" wrapText="1"/>
    </xf>
    <xf numFmtId="0" fontId="29" fillId="0" borderId="12" xfId="2" applyFont="1" applyBorder="1" applyAlignment="1">
      <alignment horizontal="center" vertical="center"/>
    </xf>
    <xf numFmtId="178" fontId="29" fillId="0" borderId="11" xfId="2" applyNumberFormat="1" applyFont="1" applyBorder="1" applyAlignment="1">
      <alignment horizontal="center" vertical="center" wrapText="1"/>
    </xf>
    <xf numFmtId="178" fontId="29" fillId="0" borderId="19" xfId="2" applyNumberFormat="1" applyFont="1" applyBorder="1" applyAlignment="1">
      <alignment horizontal="center" vertical="center" wrapText="1"/>
    </xf>
    <xf numFmtId="178" fontId="29" fillId="0" borderId="18" xfId="2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17" xfId="2" applyFont="1" applyBorder="1" applyAlignment="1">
      <alignment vertical="center"/>
    </xf>
    <xf numFmtId="0" fontId="27" fillId="25" borderId="12" xfId="2" applyFont="1" applyFill="1" applyBorder="1" applyAlignment="1">
      <alignment horizontal="center" vertical="center" shrinkToFit="1"/>
    </xf>
    <xf numFmtId="41" fontId="27" fillId="25" borderId="12" xfId="65" applyFont="1" applyFill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30" fillId="0" borderId="13" xfId="2" applyFont="1" applyBorder="1" applyAlignment="1">
      <alignment vertical="center" shrinkToFit="1"/>
    </xf>
    <xf numFmtId="0" fontId="29" fillId="0" borderId="13" xfId="2" applyFont="1" applyBorder="1" applyAlignment="1">
      <alignment vertical="center" shrinkToFit="1"/>
    </xf>
    <xf numFmtId="0" fontId="29" fillId="0" borderId="0" xfId="2" applyFont="1" applyAlignment="1">
      <alignment horizontal="center" vertical="center" shrinkToFit="1"/>
    </xf>
    <xf numFmtId="0" fontId="29" fillId="0" borderId="17" xfId="2" applyFont="1" applyBorder="1" applyAlignment="1">
      <alignment vertical="center" shrinkToFit="1"/>
    </xf>
    <xf numFmtId="0" fontId="29" fillId="0" borderId="16" xfId="2" applyFont="1" applyBorder="1" applyAlignment="1">
      <alignment vertical="center" shrinkToFit="1"/>
    </xf>
    <xf numFmtId="0" fontId="29" fillId="0" borderId="0" xfId="2" applyFont="1" applyAlignment="1">
      <alignment vertical="center" shrinkToFit="1"/>
    </xf>
    <xf numFmtId="41" fontId="29" fillId="0" borderId="12" xfId="65" applyFont="1" applyBorder="1" applyAlignment="1">
      <alignment horizontal="right" vertical="center"/>
    </xf>
    <xf numFmtId="0" fontId="30" fillId="0" borderId="12" xfId="2" applyFont="1" applyBorder="1" applyAlignment="1">
      <alignment horizontal="right" vertical="center"/>
    </xf>
    <xf numFmtId="3" fontId="30" fillId="0" borderId="11" xfId="2" applyNumberFormat="1" applyFont="1" applyBorder="1" applyAlignment="1">
      <alignment horizontal="right" vertical="center"/>
    </xf>
    <xf numFmtId="0" fontId="30" fillId="0" borderId="11" xfId="2" applyFont="1" applyBorder="1" applyAlignment="1">
      <alignment horizontal="right" vertical="center"/>
    </xf>
    <xf numFmtId="41" fontId="30" fillId="0" borderId="11" xfId="65" applyFont="1" applyBorder="1" applyAlignment="1">
      <alignment horizontal="right" vertical="center"/>
    </xf>
    <xf numFmtId="3" fontId="30" fillId="0" borderId="12" xfId="2" applyNumberFormat="1" applyFont="1" applyBorder="1" applyAlignment="1">
      <alignment horizontal="right" vertical="center"/>
    </xf>
    <xf numFmtId="0" fontId="29" fillId="0" borderId="17" xfId="2" applyFont="1" applyBorder="1" applyAlignment="1">
      <alignment horizontal="center" vertical="center"/>
    </xf>
    <xf numFmtId="178" fontId="29" fillId="0" borderId="14" xfId="2" applyNumberFormat="1" applyFont="1" applyBorder="1" applyAlignment="1">
      <alignment horizontal="center" vertical="center" wrapText="1"/>
    </xf>
    <xf numFmtId="37" fontId="29" fillId="0" borderId="16" xfId="1" applyNumberFormat="1" applyFont="1" applyBorder="1" applyAlignment="1">
      <alignment horizontal="right" vertical="center"/>
    </xf>
    <xf numFmtId="37" fontId="29" fillId="0" borderId="12" xfId="1" applyNumberFormat="1" applyFont="1" applyBorder="1" applyAlignment="1">
      <alignment horizontal="right" vertical="center"/>
    </xf>
    <xf numFmtId="176" fontId="30" fillId="0" borderId="19" xfId="1" applyFont="1" applyBorder="1" applyAlignment="1">
      <alignment horizontal="left" vertical="top" wrapText="1"/>
    </xf>
    <xf numFmtId="0" fontId="29" fillId="0" borderId="12" xfId="2" applyFont="1" applyBorder="1" applyAlignment="1">
      <alignment horizontal="center" vertical="center" wrapText="1"/>
    </xf>
    <xf numFmtId="37" fontId="29" fillId="0" borderId="22" xfId="1" applyNumberFormat="1" applyFont="1" applyBorder="1" applyAlignment="1">
      <alignment horizontal="right" vertical="center"/>
    </xf>
    <xf numFmtId="176" fontId="29" fillId="0" borderId="13" xfId="1" applyFont="1" applyBorder="1" applyAlignment="1">
      <alignment horizontal="right" vertical="center"/>
    </xf>
    <xf numFmtId="37" fontId="30" fillId="0" borderId="12" xfId="1" applyNumberFormat="1" applyFont="1" applyBorder="1" applyAlignment="1">
      <alignment vertical="center"/>
    </xf>
    <xf numFmtId="178" fontId="29" fillId="0" borderId="23" xfId="2" applyNumberFormat="1" applyFont="1" applyBorder="1" applyAlignment="1">
      <alignment horizontal="center" vertical="center" wrapText="1"/>
    </xf>
    <xf numFmtId="0" fontId="32" fillId="0" borderId="0" xfId="2" applyFont="1" applyAlignment="1">
      <alignment vertical="center"/>
    </xf>
    <xf numFmtId="0" fontId="29" fillId="0" borderId="16" xfId="2" applyFont="1" applyBorder="1" applyAlignment="1">
      <alignment horizontal="center" vertical="center" wrapText="1"/>
    </xf>
    <xf numFmtId="0" fontId="29" fillId="0" borderId="13" xfId="2" applyFont="1" applyBorder="1" applyAlignment="1">
      <alignment horizontal="center" vertical="center" wrapText="1"/>
    </xf>
    <xf numFmtId="178" fontId="29" fillId="0" borderId="12" xfId="2" applyNumberFormat="1" applyFont="1" applyBorder="1" applyAlignment="1">
      <alignment horizontal="center" vertical="center" wrapText="1"/>
    </xf>
    <xf numFmtId="37" fontId="30" fillId="0" borderId="12" xfId="1" applyNumberFormat="1" applyFont="1" applyBorder="1" applyAlignment="1">
      <alignment horizontal="right" vertical="center"/>
    </xf>
    <xf numFmtId="176" fontId="27" fillId="0" borderId="0" xfId="1" applyFont="1" applyAlignment="1">
      <alignment vertical="center"/>
    </xf>
    <xf numFmtId="178" fontId="29" fillId="0" borderId="16" xfId="2" applyNumberFormat="1" applyFont="1" applyBorder="1" applyAlignment="1">
      <alignment horizontal="center" vertical="center" wrapText="1"/>
    </xf>
    <xf numFmtId="178" fontId="29" fillId="0" borderId="13" xfId="2" applyNumberFormat="1" applyFont="1" applyBorder="1" applyAlignment="1">
      <alignment horizontal="center" vertical="center" wrapText="1"/>
    </xf>
    <xf numFmtId="37" fontId="30" fillId="0" borderId="16" xfId="1" applyNumberFormat="1" applyFont="1" applyBorder="1" applyAlignment="1">
      <alignment horizontal="right" vertical="center"/>
    </xf>
    <xf numFmtId="37" fontId="30" fillId="0" borderId="13" xfId="1" applyNumberFormat="1" applyFont="1" applyBorder="1" applyAlignment="1">
      <alignment horizontal="right" vertical="center"/>
    </xf>
    <xf numFmtId="0" fontId="29" fillId="0" borderId="16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/>
    </xf>
    <xf numFmtId="41" fontId="30" fillId="0" borderId="0" xfId="65" applyFont="1">
      <alignment vertical="center"/>
    </xf>
    <xf numFmtId="0" fontId="30" fillId="0" borderId="0" xfId="2" applyFont="1" applyAlignment="1">
      <alignment horizontal="left" vertical="center"/>
    </xf>
    <xf numFmtId="0" fontId="32" fillId="0" borderId="0" xfId="2" applyFont="1" applyAlignment="1">
      <alignment horizontal="left" vertical="center"/>
    </xf>
    <xf numFmtId="41" fontId="30" fillId="0" borderId="0" xfId="2" applyNumberFormat="1" applyFont="1" applyAlignment="1">
      <alignment horizontal="left" vertical="center"/>
    </xf>
    <xf numFmtId="179" fontId="30" fillId="0" borderId="0" xfId="3" applyNumberFormat="1" applyFont="1" applyAlignment="1">
      <alignment horizontal="left" vertical="center"/>
    </xf>
    <xf numFmtId="0" fontId="30" fillId="25" borderId="0" xfId="2" applyFont="1" applyFill="1" applyAlignment="1">
      <alignment horizontal="left" vertical="center"/>
    </xf>
    <xf numFmtId="176" fontId="30" fillId="26" borderId="19" xfId="1" applyFont="1" applyFill="1" applyBorder="1" applyAlignment="1">
      <alignment vertical="center"/>
    </xf>
    <xf numFmtId="176" fontId="30" fillId="26" borderId="10" xfId="1" applyFont="1" applyFill="1" applyBorder="1" applyAlignment="1">
      <alignment vertical="center"/>
    </xf>
    <xf numFmtId="176" fontId="30" fillId="26" borderId="14" xfId="1" applyFont="1" applyFill="1" applyBorder="1" applyAlignment="1">
      <alignment horizontal="center" vertical="center"/>
    </xf>
    <xf numFmtId="177" fontId="29" fillId="26" borderId="15" xfId="2" applyNumberFormat="1" applyFont="1" applyFill="1" applyBorder="1" applyAlignment="1">
      <alignment vertical="center"/>
    </xf>
    <xf numFmtId="3" fontId="30" fillId="26" borderId="12" xfId="2" applyNumberFormat="1" applyFont="1" applyFill="1" applyBorder="1" applyAlignment="1">
      <alignment horizontal="right" vertical="center"/>
    </xf>
    <xf numFmtId="41" fontId="30" fillId="26" borderId="12" xfId="65" applyFont="1" applyFill="1" applyBorder="1" applyAlignment="1">
      <alignment horizontal="right" vertical="center"/>
    </xf>
    <xf numFmtId="41" fontId="30" fillId="26" borderId="12" xfId="65" quotePrefix="1" applyFont="1" applyFill="1" applyBorder="1" applyAlignment="1">
      <alignment horizontal="right" vertical="center"/>
    </xf>
    <xf numFmtId="41" fontId="30" fillId="26" borderId="0" xfId="2" applyNumberFormat="1" applyFont="1" applyFill="1" applyAlignment="1">
      <alignment horizontal="left" vertical="center"/>
    </xf>
    <xf numFmtId="0" fontId="30" fillId="26" borderId="0" xfId="2" applyFont="1" applyFill="1" applyAlignment="1">
      <alignment horizontal="left" vertical="center"/>
    </xf>
    <xf numFmtId="176" fontId="30" fillId="26" borderId="14" xfId="1" applyFont="1" applyFill="1" applyBorder="1" applyAlignment="1">
      <alignment vertical="center"/>
    </xf>
    <xf numFmtId="176" fontId="30" fillId="27" borderId="19" xfId="1" applyFont="1" applyFill="1" applyBorder="1" applyAlignment="1">
      <alignment vertical="center"/>
    </xf>
    <xf numFmtId="176" fontId="30" fillId="27" borderId="14" xfId="1" applyFont="1" applyFill="1" applyBorder="1" applyAlignment="1">
      <alignment vertical="center"/>
    </xf>
    <xf numFmtId="176" fontId="30" fillId="27" borderId="14" xfId="1" applyFont="1" applyFill="1" applyBorder="1" applyAlignment="1">
      <alignment horizontal="center" vertical="center"/>
    </xf>
    <xf numFmtId="177" fontId="29" fillId="27" borderId="15" xfId="2" applyNumberFormat="1" applyFont="1" applyFill="1" applyBorder="1" applyAlignment="1">
      <alignment vertical="center"/>
    </xf>
    <xf numFmtId="41" fontId="30" fillId="27" borderId="12" xfId="65" applyFont="1" applyFill="1" applyBorder="1" applyAlignment="1">
      <alignment horizontal="right" vertical="center"/>
    </xf>
    <xf numFmtId="0" fontId="30" fillId="27" borderId="0" xfId="2" applyFont="1" applyFill="1" applyAlignment="1">
      <alignment horizontal="left" vertical="center"/>
    </xf>
    <xf numFmtId="176" fontId="30" fillId="27" borderId="19" xfId="1" applyFont="1" applyFill="1" applyBorder="1" applyAlignment="1">
      <alignment horizontal="left" vertical="top" wrapText="1"/>
    </xf>
    <xf numFmtId="0" fontId="30" fillId="27" borderId="14" xfId="66" applyNumberFormat="1" applyFont="1" applyFill="1" applyBorder="1" applyAlignment="1">
      <alignment horizontal="center" vertical="center"/>
    </xf>
    <xf numFmtId="177" fontId="29" fillId="27" borderId="18" xfId="2" applyNumberFormat="1" applyFont="1" applyFill="1" applyBorder="1" applyAlignment="1">
      <alignment vertical="center"/>
    </xf>
    <xf numFmtId="41" fontId="30" fillId="27" borderId="16" xfId="65" applyFont="1" applyFill="1" applyBorder="1" applyAlignment="1">
      <alignment horizontal="right" vertical="center"/>
    </xf>
    <xf numFmtId="41" fontId="30" fillId="27" borderId="12" xfId="65" applyFont="1" applyFill="1" applyBorder="1">
      <alignment vertical="center"/>
    </xf>
    <xf numFmtId="176" fontId="30" fillId="27" borderId="14" xfId="1" applyFont="1" applyFill="1" applyBorder="1" applyAlignment="1">
      <alignment horizontal="left" vertical="center"/>
    </xf>
    <xf numFmtId="41" fontId="30" fillId="27" borderId="12" xfId="65" applyFont="1" applyFill="1" applyBorder="1" applyAlignment="1">
      <alignment horizontal="center" vertical="center"/>
    </xf>
    <xf numFmtId="41" fontId="30" fillId="27" borderId="22" xfId="65" applyFont="1" applyFill="1" applyBorder="1" applyAlignment="1">
      <alignment horizontal="center" vertical="center"/>
    </xf>
    <xf numFmtId="41" fontId="30" fillId="27" borderId="22" xfId="65" applyFont="1" applyFill="1" applyBorder="1">
      <alignment vertical="center"/>
    </xf>
    <xf numFmtId="0" fontId="32" fillId="27" borderId="0" xfId="2" applyFont="1" applyFill="1" applyAlignment="1">
      <alignment horizontal="left" vertical="center"/>
    </xf>
    <xf numFmtId="176" fontId="30" fillId="27" borderId="20" xfId="1" applyFont="1" applyFill="1" applyBorder="1" applyAlignment="1">
      <alignment vertical="center"/>
    </xf>
    <xf numFmtId="176" fontId="30" fillId="27" borderId="10" xfId="1" applyFont="1" applyFill="1" applyBorder="1" applyAlignment="1">
      <alignment vertical="center"/>
    </xf>
    <xf numFmtId="176" fontId="30" fillId="27" borderId="10" xfId="1" applyFont="1" applyFill="1" applyBorder="1" applyAlignment="1">
      <alignment horizontal="center" vertical="center"/>
    </xf>
    <xf numFmtId="177" fontId="29" fillId="27" borderId="11" xfId="2" applyNumberFormat="1" applyFont="1" applyFill="1" applyBorder="1" applyAlignment="1">
      <alignment vertical="center"/>
    </xf>
    <xf numFmtId="3" fontId="30" fillId="27" borderId="11" xfId="2" applyNumberFormat="1" applyFont="1" applyFill="1" applyBorder="1" applyAlignment="1">
      <alignment horizontal="right" vertical="center"/>
    </xf>
    <xf numFmtId="176" fontId="30" fillId="27" borderId="10" xfId="1" quotePrefix="1" applyFont="1" applyFill="1" applyBorder="1" applyAlignment="1">
      <alignment horizontal="center" vertical="center"/>
    </xf>
    <xf numFmtId="3" fontId="30" fillId="27" borderId="12" xfId="2" applyNumberFormat="1" applyFont="1" applyFill="1" applyBorder="1" applyAlignment="1">
      <alignment horizontal="right" vertical="center"/>
    </xf>
    <xf numFmtId="41" fontId="30" fillId="27" borderId="0" xfId="65" applyFont="1" applyFill="1" applyAlignment="1">
      <alignment horizontal="left" vertical="center"/>
    </xf>
    <xf numFmtId="41" fontId="30" fillId="27" borderId="0" xfId="2" applyNumberFormat="1" applyFont="1" applyFill="1" applyAlignment="1">
      <alignment horizontal="left" vertical="center"/>
    </xf>
    <xf numFmtId="177" fontId="30" fillId="27" borderId="0" xfId="2" applyNumberFormat="1" applyFont="1" applyFill="1" applyAlignment="1">
      <alignment horizontal="left" vertical="center"/>
    </xf>
    <xf numFmtId="176" fontId="30" fillId="26" borderId="14" xfId="1" quotePrefix="1" applyFont="1" applyFill="1" applyBorder="1" applyAlignment="1">
      <alignment horizontal="right" vertical="center"/>
    </xf>
    <xf numFmtId="9" fontId="30" fillId="0" borderId="15" xfId="66" applyFont="1" applyBorder="1" applyAlignment="1">
      <alignment horizontal="left" vertical="center"/>
    </xf>
    <xf numFmtId="177" fontId="30" fillId="27" borderId="12" xfId="2" applyNumberFormat="1" applyFont="1" applyFill="1" applyBorder="1" applyAlignment="1">
      <alignment vertical="center"/>
    </xf>
    <xf numFmtId="183" fontId="30" fillId="27" borderId="12" xfId="66" applyNumberFormat="1" applyFont="1" applyFill="1" applyBorder="1">
      <alignment vertical="center"/>
    </xf>
    <xf numFmtId="177" fontId="30" fillId="27" borderId="18" xfId="2" applyNumberFormat="1" applyFont="1" applyFill="1" applyBorder="1" applyAlignment="1">
      <alignment vertical="center"/>
    </xf>
    <xf numFmtId="177" fontId="30" fillId="27" borderId="11" xfId="2" applyNumberFormat="1" applyFont="1" applyFill="1" applyBorder="1" applyAlignment="1">
      <alignment vertical="center"/>
    </xf>
    <xf numFmtId="183" fontId="30" fillId="27" borderId="11" xfId="66" applyNumberFormat="1" applyFont="1" applyFill="1" applyBorder="1">
      <alignment vertical="center"/>
    </xf>
    <xf numFmtId="9" fontId="30" fillId="27" borderId="11" xfId="66" applyFont="1" applyFill="1" applyBorder="1">
      <alignment vertical="center"/>
    </xf>
    <xf numFmtId="177" fontId="30" fillId="0" borderId="11" xfId="2" applyNumberFormat="1" applyFont="1" applyBorder="1" applyAlignment="1">
      <alignment vertical="center"/>
    </xf>
    <xf numFmtId="183" fontId="30" fillId="0" borderId="11" xfId="66" applyNumberFormat="1" applyFont="1" applyBorder="1">
      <alignment vertical="center"/>
    </xf>
    <xf numFmtId="177" fontId="30" fillId="0" borderId="15" xfId="2" applyNumberFormat="1" applyFont="1" applyBorder="1" applyAlignment="1">
      <alignment vertical="center"/>
    </xf>
    <xf numFmtId="177" fontId="30" fillId="0" borderId="18" xfId="2" applyNumberFormat="1" applyFont="1" applyBorder="1" applyAlignment="1">
      <alignment vertical="center"/>
    </xf>
    <xf numFmtId="183" fontId="30" fillId="0" borderId="18" xfId="66" applyNumberFormat="1" applyFont="1" applyBorder="1">
      <alignment vertical="center"/>
    </xf>
    <xf numFmtId="183" fontId="30" fillId="27" borderId="18" xfId="66" applyNumberFormat="1" applyFont="1" applyFill="1" applyBorder="1">
      <alignment vertical="center"/>
    </xf>
    <xf numFmtId="177" fontId="30" fillId="27" borderId="15" xfId="2" applyNumberFormat="1" applyFont="1" applyFill="1" applyBorder="1" applyAlignment="1">
      <alignment vertical="center"/>
    </xf>
    <xf numFmtId="183" fontId="30" fillId="27" borderId="15" xfId="66" applyNumberFormat="1" applyFont="1" applyFill="1" applyBorder="1">
      <alignment vertical="center"/>
    </xf>
    <xf numFmtId="177" fontId="30" fillId="26" borderId="15" xfId="2" applyNumberFormat="1" applyFont="1" applyFill="1" applyBorder="1" applyAlignment="1">
      <alignment vertical="center"/>
    </xf>
    <xf numFmtId="177" fontId="30" fillId="26" borderId="11" xfId="2" applyNumberFormat="1" applyFont="1" applyFill="1" applyBorder="1" applyAlignment="1">
      <alignment vertical="center"/>
    </xf>
    <xf numFmtId="183" fontId="30" fillId="26" borderId="15" xfId="66" applyNumberFormat="1" applyFont="1" applyFill="1" applyBorder="1">
      <alignment vertical="center"/>
    </xf>
    <xf numFmtId="183" fontId="30" fillId="0" borderId="15" xfId="66" applyNumberFormat="1" applyFont="1" applyBorder="1">
      <alignment vertical="center"/>
    </xf>
    <xf numFmtId="177" fontId="30" fillId="25" borderId="11" xfId="2" applyNumberFormat="1" applyFont="1" applyFill="1" applyBorder="1" applyAlignment="1">
      <alignment vertical="center"/>
    </xf>
    <xf numFmtId="183" fontId="30" fillId="25" borderId="11" xfId="66" applyNumberFormat="1" applyFont="1" applyFill="1" applyBorder="1">
      <alignment vertical="center"/>
    </xf>
    <xf numFmtId="41" fontId="30" fillId="0" borderId="22" xfId="65" applyFont="1" applyBorder="1" applyAlignment="1">
      <alignment horizontal="center" vertical="center"/>
    </xf>
    <xf numFmtId="177" fontId="30" fillId="0" borderId="12" xfId="2" applyNumberFormat="1" applyFont="1" applyBorder="1" applyAlignment="1">
      <alignment vertical="center"/>
    </xf>
    <xf numFmtId="183" fontId="30" fillId="0" borderId="12" xfId="66" applyNumberFormat="1" applyFont="1" applyBorder="1">
      <alignment vertical="center"/>
    </xf>
    <xf numFmtId="41" fontId="30" fillId="0" borderId="16" xfId="65" applyFont="1" applyBorder="1" applyAlignment="1">
      <alignment horizontal="right" vertical="center"/>
    </xf>
    <xf numFmtId="41" fontId="30" fillId="0" borderId="12" xfId="65" applyFont="1" applyBorder="1">
      <alignment vertical="center"/>
    </xf>
    <xf numFmtId="41" fontId="30" fillId="0" borderId="12" xfId="65" applyFont="1" applyBorder="1" applyAlignment="1">
      <alignment horizontal="center" vertical="center"/>
    </xf>
    <xf numFmtId="41" fontId="30" fillId="0" borderId="22" xfId="65" applyFont="1" applyBorder="1">
      <alignment vertical="center"/>
    </xf>
    <xf numFmtId="9" fontId="30" fillId="0" borderId="11" xfId="66" applyFont="1" applyBorder="1">
      <alignment vertical="center"/>
    </xf>
    <xf numFmtId="41" fontId="30" fillId="0" borderId="0" xfId="65" applyFont="1" applyAlignment="1">
      <alignment horizontal="left" vertical="center"/>
    </xf>
    <xf numFmtId="176" fontId="30" fillId="0" borderId="14" xfId="1" quotePrefix="1" applyFont="1" applyBorder="1" applyAlignment="1">
      <alignment horizontal="right" vertical="center"/>
    </xf>
    <xf numFmtId="41" fontId="30" fillId="0" borderId="12" xfId="65" quotePrefix="1" applyFont="1" applyBorder="1" applyAlignment="1">
      <alignment horizontal="right" vertical="center"/>
    </xf>
    <xf numFmtId="177" fontId="30" fillId="0" borderId="0" xfId="2" applyNumberFormat="1" applyFont="1" applyAlignment="1">
      <alignment horizontal="left" vertical="center"/>
    </xf>
    <xf numFmtId="37" fontId="29" fillId="0" borderId="12" xfId="1" applyNumberFormat="1" applyFont="1" applyBorder="1" applyAlignment="1">
      <alignment vertical="center"/>
    </xf>
    <xf numFmtId="176" fontId="30" fillId="26" borderId="19" xfId="1" applyFont="1" applyFill="1" applyBorder="1" applyAlignment="1">
      <alignment horizontal="left" vertical="top" wrapText="1"/>
    </xf>
    <xf numFmtId="176" fontId="30" fillId="26" borderId="14" xfId="1" applyFont="1" applyFill="1" applyBorder="1" applyAlignment="1">
      <alignment horizontal="left" vertical="center"/>
    </xf>
    <xf numFmtId="0" fontId="30" fillId="26" borderId="14" xfId="66" applyNumberFormat="1" applyFont="1" applyFill="1" applyBorder="1" applyAlignment="1">
      <alignment horizontal="center" vertical="center"/>
    </xf>
    <xf numFmtId="177" fontId="29" fillId="26" borderId="18" xfId="2" applyNumberFormat="1" applyFont="1" applyFill="1" applyBorder="1" applyAlignment="1">
      <alignment vertical="center"/>
    </xf>
    <xf numFmtId="177" fontId="30" fillId="26" borderId="18" xfId="2" applyNumberFormat="1" applyFont="1" applyFill="1" applyBorder="1" applyAlignment="1">
      <alignment vertical="center"/>
    </xf>
    <xf numFmtId="41" fontId="30" fillId="26" borderId="22" xfId="65" applyFont="1" applyFill="1" applyBorder="1" applyAlignment="1">
      <alignment horizontal="center" vertical="center"/>
    </xf>
    <xf numFmtId="0" fontId="30" fillId="26" borderId="0" xfId="2" applyFont="1" applyFill="1" applyAlignment="1">
      <alignment horizontal="center" vertical="center"/>
    </xf>
    <xf numFmtId="0" fontId="30" fillId="26" borderId="0" xfId="2" applyFont="1" applyFill="1" applyAlignment="1">
      <alignment vertical="center"/>
    </xf>
    <xf numFmtId="0" fontId="28" fillId="26" borderId="0" xfId="2" applyFont="1" applyFill="1" applyAlignment="1">
      <alignment vertical="center"/>
    </xf>
    <xf numFmtId="176" fontId="30" fillId="26" borderId="20" xfId="1" applyFont="1" applyFill="1" applyBorder="1" applyAlignment="1">
      <alignment vertical="center"/>
    </xf>
    <xf numFmtId="176" fontId="30" fillId="26" borderId="10" xfId="1" applyFont="1" applyFill="1" applyBorder="1" applyAlignment="1">
      <alignment horizontal="center" vertical="center"/>
    </xf>
    <xf numFmtId="177" fontId="29" fillId="26" borderId="11" xfId="2" applyNumberFormat="1" applyFont="1" applyFill="1" applyBorder="1" applyAlignment="1">
      <alignment vertical="center"/>
    </xf>
    <xf numFmtId="183" fontId="30" fillId="26" borderId="11" xfId="66" applyNumberFormat="1" applyFont="1" applyFill="1" applyBorder="1">
      <alignment vertical="center"/>
    </xf>
    <xf numFmtId="3" fontId="30" fillId="26" borderId="11" xfId="2" applyNumberFormat="1" applyFont="1" applyFill="1" applyBorder="1" applyAlignment="1">
      <alignment horizontal="right" vertical="center"/>
    </xf>
    <xf numFmtId="178" fontId="29" fillId="26" borderId="12" xfId="2" applyNumberFormat="1" applyFont="1" applyFill="1" applyBorder="1" applyAlignment="1">
      <alignment horizontal="center" vertical="center" wrapText="1"/>
    </xf>
    <xf numFmtId="37" fontId="30" fillId="26" borderId="12" xfId="1" applyNumberFormat="1" applyFont="1" applyFill="1" applyBorder="1" applyAlignment="1">
      <alignment horizontal="right" vertical="center"/>
    </xf>
    <xf numFmtId="183" fontId="30" fillId="26" borderId="18" xfId="66" applyNumberFormat="1" applyFont="1" applyFill="1" applyBorder="1">
      <alignment vertical="center"/>
    </xf>
    <xf numFmtId="0" fontId="27" fillId="0" borderId="12" xfId="2" applyFont="1" applyBorder="1" applyAlignment="1">
      <alignment horizontal="center" vertical="center" shrinkToFit="1"/>
    </xf>
    <xf numFmtId="41" fontId="27" fillId="0" borderId="12" xfId="65" applyFont="1" applyBorder="1" applyAlignment="1">
      <alignment horizontal="right" vertical="center" shrinkToFit="1"/>
    </xf>
    <xf numFmtId="0" fontId="29" fillId="0" borderId="16" xfId="2" applyFont="1" applyBorder="1" applyAlignment="1">
      <alignment vertical="center" wrapText="1"/>
    </xf>
    <xf numFmtId="0" fontId="29" fillId="0" borderId="13" xfId="2" applyFont="1" applyBorder="1" applyAlignment="1">
      <alignment vertical="center" wrapText="1"/>
    </xf>
    <xf numFmtId="0" fontId="28" fillId="28" borderId="0" xfId="2" applyFont="1" applyFill="1" applyAlignment="1">
      <alignment vertical="center"/>
    </xf>
    <xf numFmtId="0" fontId="30" fillId="28" borderId="0" xfId="2" applyFont="1" applyFill="1" applyAlignment="1">
      <alignment vertical="center"/>
    </xf>
    <xf numFmtId="0" fontId="27" fillId="28" borderId="12" xfId="2" applyFont="1" applyFill="1" applyBorder="1" applyAlignment="1">
      <alignment horizontal="center" vertical="center" shrinkToFit="1"/>
    </xf>
    <xf numFmtId="41" fontId="29" fillId="28" borderId="12" xfId="65" applyFont="1" applyFill="1" applyBorder="1" applyAlignment="1">
      <alignment horizontal="right" vertical="center"/>
    </xf>
    <xf numFmtId="41" fontId="30" fillId="28" borderId="16" xfId="65" applyFont="1" applyFill="1" applyBorder="1" applyAlignment="1">
      <alignment horizontal="right" vertical="center"/>
    </xf>
    <xf numFmtId="41" fontId="30" fillId="28" borderId="12" xfId="65" applyFont="1" applyFill="1" applyBorder="1" applyAlignment="1">
      <alignment horizontal="right" vertical="center"/>
    </xf>
    <xf numFmtId="0" fontId="30" fillId="28" borderId="12" xfId="2" applyFont="1" applyFill="1" applyBorder="1" applyAlignment="1">
      <alignment horizontal="right" vertical="center"/>
    </xf>
    <xf numFmtId="3" fontId="30" fillId="28" borderId="11" xfId="2" applyNumberFormat="1" applyFont="1" applyFill="1" applyBorder="1" applyAlignment="1">
      <alignment horizontal="right" vertical="center"/>
    </xf>
    <xf numFmtId="41" fontId="30" fillId="28" borderId="11" xfId="65" applyFont="1" applyFill="1" applyBorder="1" applyAlignment="1">
      <alignment horizontal="right" vertical="center"/>
    </xf>
    <xf numFmtId="0" fontId="30" fillId="28" borderId="11" xfId="2" applyFont="1" applyFill="1" applyBorder="1" applyAlignment="1">
      <alignment horizontal="right" vertical="center"/>
    </xf>
    <xf numFmtId="3" fontId="30" fillId="28" borderId="12" xfId="2" applyNumberFormat="1" applyFont="1" applyFill="1" applyBorder="1" applyAlignment="1">
      <alignment horizontal="right" vertical="center"/>
    </xf>
    <xf numFmtId="41" fontId="30" fillId="28" borderId="12" xfId="65" quotePrefix="1" applyFont="1" applyFill="1" applyBorder="1" applyAlignment="1">
      <alignment horizontal="right" vertical="center"/>
    </xf>
    <xf numFmtId="41" fontId="30" fillId="28" borderId="0" xfId="65" applyFont="1" applyFill="1">
      <alignment vertical="center"/>
    </xf>
    <xf numFmtId="0" fontId="28" fillId="29" borderId="0" xfId="2" applyFont="1" applyFill="1" applyAlignment="1">
      <alignment vertical="center"/>
    </xf>
    <xf numFmtId="0" fontId="30" fillId="29" borderId="0" xfId="2" applyFont="1" applyFill="1" applyAlignment="1">
      <alignment vertical="center"/>
    </xf>
    <xf numFmtId="0" fontId="27" fillId="29" borderId="12" xfId="2" applyFont="1" applyFill="1" applyBorder="1" applyAlignment="1">
      <alignment horizontal="center" vertical="center" shrinkToFit="1"/>
    </xf>
    <xf numFmtId="41" fontId="29" fillId="29" borderId="12" xfId="65" applyFont="1" applyFill="1" applyBorder="1" applyAlignment="1">
      <alignment horizontal="right" vertical="center"/>
    </xf>
    <xf numFmtId="41" fontId="30" fillId="29" borderId="12" xfId="65" applyFont="1" applyFill="1" applyBorder="1" applyAlignment="1">
      <alignment horizontal="right" vertical="center"/>
    </xf>
    <xf numFmtId="41" fontId="30" fillId="29" borderId="0" xfId="65" applyFont="1" applyFill="1">
      <alignment vertical="center"/>
    </xf>
    <xf numFmtId="41" fontId="28" fillId="29" borderId="0" xfId="65" applyFont="1" applyFill="1" applyAlignment="1">
      <alignment horizontal="right" vertical="center"/>
    </xf>
    <xf numFmtId="41" fontId="30" fillId="29" borderId="0" xfId="65" applyFont="1" applyFill="1" applyAlignment="1">
      <alignment horizontal="right" vertical="center"/>
    </xf>
    <xf numFmtId="41" fontId="27" fillId="29" borderId="12" xfId="65" applyFont="1" applyFill="1" applyBorder="1" applyAlignment="1">
      <alignment horizontal="right" vertical="center" shrinkToFit="1"/>
    </xf>
    <xf numFmtId="41" fontId="29" fillId="29" borderId="0" xfId="65" applyFont="1" applyFill="1" applyAlignment="1">
      <alignment horizontal="right" vertical="center"/>
    </xf>
    <xf numFmtId="0" fontId="27" fillId="29" borderId="11" xfId="2" applyFont="1" applyFill="1" applyBorder="1" applyAlignment="1">
      <alignment horizontal="center" vertical="center"/>
    </xf>
    <xf numFmtId="41" fontId="28" fillId="28" borderId="0" xfId="65" applyFont="1" applyFill="1" applyAlignment="1">
      <alignment horizontal="right" vertical="center"/>
    </xf>
    <xf numFmtId="41" fontId="30" fillId="28" borderId="0" xfId="65" applyFont="1" applyFill="1" applyAlignment="1">
      <alignment horizontal="right" vertical="center"/>
    </xf>
    <xf numFmtId="41" fontId="27" fillId="28" borderId="12" xfId="65" applyFont="1" applyFill="1" applyBorder="1" applyAlignment="1">
      <alignment horizontal="right" vertical="center" shrinkToFit="1"/>
    </xf>
    <xf numFmtId="41" fontId="30" fillId="28" borderId="16" xfId="65" applyFont="1" applyFill="1" applyBorder="1">
      <alignment vertical="center"/>
    </xf>
    <xf numFmtId="41" fontId="30" fillId="28" borderId="12" xfId="65" applyFont="1" applyFill="1" applyBorder="1">
      <alignment vertical="center"/>
    </xf>
    <xf numFmtId="41" fontId="29" fillId="28" borderId="0" xfId="65" applyFont="1" applyFill="1" applyAlignment="1">
      <alignment horizontal="right" vertical="center"/>
    </xf>
    <xf numFmtId="0" fontId="27" fillId="28" borderId="11" xfId="2" applyFont="1" applyFill="1" applyBorder="1" applyAlignment="1">
      <alignment horizontal="center" vertical="center"/>
    </xf>
    <xf numFmtId="41" fontId="27" fillId="30" borderId="0" xfId="65" applyFont="1" applyFill="1">
      <alignment vertical="center"/>
    </xf>
    <xf numFmtId="41" fontId="29" fillId="30" borderId="0" xfId="65" applyFont="1" applyFill="1">
      <alignment vertical="center"/>
    </xf>
    <xf numFmtId="41" fontId="27" fillId="31" borderId="0" xfId="65" applyFont="1" applyFill="1">
      <alignment vertical="center"/>
    </xf>
    <xf numFmtId="41" fontId="29" fillId="31" borderId="0" xfId="65" applyFont="1" applyFill="1">
      <alignment vertical="center"/>
    </xf>
    <xf numFmtId="176" fontId="29" fillId="0" borderId="12" xfId="1" applyFont="1" applyBorder="1" applyAlignment="1">
      <alignment horizontal="right" vertical="center"/>
    </xf>
    <xf numFmtId="41" fontId="30" fillId="31" borderId="12" xfId="65" applyFont="1" applyFill="1" applyBorder="1">
      <alignment vertical="center"/>
    </xf>
    <xf numFmtId="41" fontId="30" fillId="30" borderId="12" xfId="65" applyFont="1" applyFill="1" applyBorder="1">
      <alignment vertical="center"/>
    </xf>
    <xf numFmtId="41" fontId="32" fillId="0" borderId="12" xfId="65" applyFont="1" applyBorder="1" applyAlignment="1">
      <alignment horizontal="right" vertical="center"/>
    </xf>
    <xf numFmtId="3" fontId="33" fillId="28" borderId="12" xfId="2" applyNumberFormat="1" applyFont="1" applyFill="1" applyBorder="1" applyAlignment="1">
      <alignment horizontal="right" vertical="center"/>
    </xf>
    <xf numFmtId="41" fontId="33" fillId="28" borderId="12" xfId="65" applyFont="1" applyFill="1" applyBorder="1" applyAlignment="1">
      <alignment horizontal="right" vertical="center"/>
    </xf>
    <xf numFmtId="176" fontId="29" fillId="0" borderId="10" xfId="1" applyFont="1" applyBorder="1" applyAlignment="1">
      <alignment vertical="center"/>
    </xf>
    <xf numFmtId="176" fontId="29" fillId="0" borderId="10" xfId="1" applyFont="1" applyBorder="1" applyAlignment="1">
      <alignment horizontal="center" vertical="center"/>
    </xf>
    <xf numFmtId="0" fontId="29" fillId="0" borderId="0" xfId="2" applyFont="1" applyAlignment="1">
      <alignment horizontal="left" vertical="center"/>
    </xf>
    <xf numFmtId="41" fontId="43" fillId="0" borderId="12" xfId="65" applyFont="1" applyBorder="1">
      <alignment vertical="center"/>
    </xf>
    <xf numFmtId="177" fontId="42" fillId="33" borderId="18" xfId="2" applyNumberFormat="1" applyFont="1" applyFill="1" applyBorder="1" applyAlignment="1">
      <alignment vertical="center"/>
    </xf>
    <xf numFmtId="177" fontId="42" fillId="33" borderId="11" xfId="2" applyNumberFormat="1" applyFont="1" applyFill="1" applyBorder="1" applyAlignment="1">
      <alignment vertical="center"/>
    </xf>
    <xf numFmtId="41" fontId="43" fillId="33" borderId="12" xfId="2" applyNumberFormat="1" applyFont="1" applyFill="1" applyBorder="1" applyAlignment="1">
      <alignment vertical="center"/>
    </xf>
    <xf numFmtId="9" fontId="43" fillId="33" borderId="12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49" fontId="39" fillId="0" borderId="0" xfId="2" applyNumberFormat="1" applyFont="1" applyAlignment="1">
      <alignment horizontal="left" vertical="center"/>
    </xf>
    <xf numFmtId="41" fontId="42" fillId="0" borderId="0" xfId="65" applyFont="1" applyAlignment="1">
      <alignment horizontal="right" vertical="center"/>
    </xf>
    <xf numFmtId="176" fontId="43" fillId="0" borderId="0" xfId="1" applyFont="1" applyAlignment="1">
      <alignment vertical="center"/>
    </xf>
    <xf numFmtId="176" fontId="39" fillId="0" borderId="0" xfId="1" applyFont="1" applyAlignment="1">
      <alignment vertical="center"/>
    </xf>
    <xf numFmtId="176" fontId="43" fillId="0" borderId="0" xfId="1" applyFont="1" applyAlignment="1">
      <alignment horizontal="center" vertical="center"/>
    </xf>
    <xf numFmtId="177" fontId="42" fillId="0" borderId="0" xfId="2" applyNumberFormat="1" applyFont="1" applyAlignment="1">
      <alignment vertical="center"/>
    </xf>
    <xf numFmtId="0" fontId="43" fillId="0" borderId="0" xfId="2" applyFont="1" applyAlignment="1">
      <alignment vertical="center"/>
    </xf>
    <xf numFmtId="0" fontId="47" fillId="0" borderId="0" xfId="2" applyFont="1" applyAlignment="1">
      <alignment horizontal="center" vertical="center"/>
    </xf>
    <xf numFmtId="0" fontId="43" fillId="0" borderId="0" xfId="2" applyFont="1" applyAlignment="1">
      <alignment horizontal="center" vertical="center"/>
    </xf>
    <xf numFmtId="0" fontId="45" fillId="32" borderId="12" xfId="0" applyFont="1" applyFill="1" applyBorder="1" applyAlignment="1">
      <alignment horizontal="center" vertical="center"/>
    </xf>
    <xf numFmtId="0" fontId="45" fillId="32" borderId="12" xfId="2" applyFont="1" applyFill="1" applyBorder="1" applyAlignment="1">
      <alignment horizontal="center" vertical="center"/>
    </xf>
    <xf numFmtId="0" fontId="45" fillId="32" borderId="20" xfId="2" applyFont="1" applyFill="1" applyBorder="1" applyAlignment="1">
      <alignment horizontal="center" vertical="center"/>
    </xf>
    <xf numFmtId="0" fontId="49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39" fillId="33" borderId="12" xfId="2" applyFont="1" applyFill="1" applyBorder="1" applyAlignment="1">
      <alignment horizontal="center" vertical="center" shrinkToFit="1"/>
    </xf>
    <xf numFmtId="41" fontId="39" fillId="33" borderId="12" xfId="65" applyFont="1" applyFill="1" applyBorder="1" applyAlignment="1">
      <alignment horizontal="center" vertical="center" shrinkToFit="1"/>
    </xf>
    <xf numFmtId="0" fontId="42" fillId="0" borderId="0" xfId="2" applyFont="1" applyAlignment="1">
      <alignment horizontal="center" vertical="center"/>
    </xf>
    <xf numFmtId="176" fontId="43" fillId="0" borderId="14" xfId="1" applyFont="1" applyBorder="1" applyAlignment="1">
      <alignment horizontal="left" vertical="center" wrapText="1"/>
    </xf>
    <xf numFmtId="176" fontId="43" fillId="0" borderId="14" xfId="1" applyFont="1" applyBorder="1" applyAlignment="1">
      <alignment horizontal="center" vertical="center"/>
    </xf>
    <xf numFmtId="177" fontId="42" fillId="0" borderId="18" xfId="2" applyNumberFormat="1" applyFont="1" applyBorder="1" applyAlignment="1">
      <alignment vertical="center"/>
    </xf>
    <xf numFmtId="41" fontId="42" fillId="33" borderId="12" xfId="65" applyFont="1" applyFill="1" applyBorder="1" applyAlignment="1">
      <alignment horizontal="right" vertical="center"/>
    </xf>
    <xf numFmtId="176" fontId="43" fillId="33" borderId="10" xfId="1" applyFont="1" applyFill="1" applyBorder="1" applyAlignment="1">
      <alignment vertical="center"/>
    </xf>
    <xf numFmtId="176" fontId="43" fillId="33" borderId="10" xfId="1" applyFont="1" applyFill="1" applyBorder="1" applyAlignment="1">
      <alignment horizontal="center" vertical="center"/>
    </xf>
    <xf numFmtId="176" fontId="43" fillId="0" borderId="21" xfId="1" applyFont="1" applyBorder="1" applyAlignment="1">
      <alignment horizontal="center" vertical="center"/>
    </xf>
    <xf numFmtId="176" fontId="43" fillId="0" borderId="10" xfId="1" applyFont="1" applyBorder="1" applyAlignment="1">
      <alignment horizontal="center" vertical="center"/>
    </xf>
    <xf numFmtId="176" fontId="43" fillId="0" borderId="10" xfId="1" quotePrefix="1" applyFont="1" applyBorder="1" applyAlignment="1">
      <alignment horizontal="center" vertical="center"/>
    </xf>
    <xf numFmtId="176" fontId="43" fillId="0" borderId="21" xfId="1" applyFont="1" applyBorder="1" applyAlignment="1">
      <alignment horizontal="left" vertical="center"/>
    </xf>
    <xf numFmtId="176" fontId="43" fillId="0" borderId="21" xfId="1" quotePrefix="1" applyFont="1" applyBorder="1" applyAlignment="1">
      <alignment horizontal="center" vertical="center"/>
    </xf>
    <xf numFmtId="41" fontId="42" fillId="33" borderId="16" xfId="65" applyFont="1" applyFill="1" applyBorder="1" applyAlignment="1">
      <alignment horizontal="right" vertical="center"/>
    </xf>
    <xf numFmtId="41" fontId="42" fillId="33" borderId="14" xfId="65" applyFont="1" applyFill="1" applyBorder="1" applyAlignment="1">
      <alignment horizontal="left" vertical="center"/>
    </xf>
    <xf numFmtId="176" fontId="43" fillId="33" borderId="14" xfId="1" applyFont="1" applyFill="1" applyBorder="1" applyAlignment="1">
      <alignment horizontal="left" vertical="center"/>
    </xf>
    <xf numFmtId="177" fontId="42" fillId="0" borderId="11" xfId="2" applyNumberFormat="1" applyFont="1" applyBorder="1" applyAlignment="1">
      <alignment vertical="center"/>
    </xf>
    <xf numFmtId="41" fontId="42" fillId="33" borderId="10" xfId="65" applyFont="1" applyFill="1" applyBorder="1" applyAlignment="1">
      <alignment horizontal="right" vertical="center"/>
    </xf>
    <xf numFmtId="41" fontId="42" fillId="33" borderId="11" xfId="65" applyFont="1" applyFill="1" applyBorder="1" applyAlignment="1">
      <alignment horizontal="right" vertical="center"/>
    </xf>
    <xf numFmtId="0" fontId="43" fillId="33" borderId="12" xfId="2" applyFont="1" applyFill="1" applyBorder="1" applyAlignment="1">
      <alignment horizontal="center" vertical="center"/>
    </xf>
    <xf numFmtId="0" fontId="43" fillId="33" borderId="12" xfId="2" applyFont="1" applyFill="1" applyBorder="1" applyAlignment="1">
      <alignment vertical="center"/>
    </xf>
    <xf numFmtId="41" fontId="43" fillId="0" borderId="0" xfId="65" applyFont="1" applyAlignment="1">
      <alignment horizontal="center" vertical="center"/>
    </xf>
    <xf numFmtId="41" fontId="43" fillId="0" borderId="0" xfId="65" applyFont="1" applyAlignment="1">
      <alignment horizontal="center" vertical="center" wrapText="1"/>
    </xf>
    <xf numFmtId="41" fontId="43" fillId="0" borderId="0" xfId="65" applyFont="1" applyAlignment="1">
      <alignment horizontal="right" vertical="center"/>
    </xf>
    <xf numFmtId="41" fontId="43" fillId="0" borderId="0" xfId="65" applyFont="1">
      <alignment vertical="center"/>
    </xf>
    <xf numFmtId="41" fontId="47" fillId="0" borderId="0" xfId="65" applyFont="1" applyAlignment="1">
      <alignment horizontal="center" vertical="center"/>
    </xf>
    <xf numFmtId="0" fontId="42" fillId="0" borderId="0" xfId="2" applyFont="1" applyAlignment="1">
      <alignment horizontal="center" vertical="center" wrapText="1"/>
    </xf>
    <xf numFmtId="184" fontId="43" fillId="0" borderId="0" xfId="2" applyNumberFormat="1" applyFont="1" applyAlignment="1">
      <alignment vertical="center"/>
    </xf>
    <xf numFmtId="185" fontId="43" fillId="0" borderId="0" xfId="2" applyNumberFormat="1" applyFont="1" applyAlignment="1">
      <alignment vertical="center"/>
    </xf>
    <xf numFmtId="176" fontId="42" fillId="0" borderId="0" xfId="1" applyFont="1" applyAlignment="1">
      <alignment vertical="center"/>
    </xf>
    <xf numFmtId="43" fontId="43" fillId="0" borderId="0" xfId="2" applyNumberFormat="1" applyFont="1" applyAlignment="1">
      <alignment vertical="center"/>
    </xf>
    <xf numFmtId="176" fontId="47" fillId="0" borderId="0" xfId="1" applyFont="1" applyAlignment="1">
      <alignment horizontal="center" vertical="center"/>
    </xf>
    <xf numFmtId="176" fontId="43" fillId="0" borderId="10" xfId="1" applyFont="1" applyBorder="1" applyAlignment="1">
      <alignment horizontal="left" vertical="center" wrapText="1"/>
    </xf>
    <xf numFmtId="41" fontId="51" fillId="35" borderId="12" xfId="65" applyFont="1" applyFill="1" applyBorder="1">
      <alignment vertical="center"/>
    </xf>
    <xf numFmtId="10" fontId="51" fillId="35" borderId="12" xfId="66" applyNumberFormat="1" applyFont="1" applyFill="1" applyBorder="1">
      <alignment vertical="center"/>
    </xf>
    <xf numFmtId="178" fontId="42" fillId="0" borderId="0" xfId="2" applyNumberFormat="1" applyFont="1" applyAlignment="1">
      <alignment vertical="center" wrapText="1"/>
    </xf>
    <xf numFmtId="0" fontId="42" fillId="23" borderId="17" xfId="2" applyFont="1" applyFill="1" applyBorder="1" applyAlignment="1">
      <alignment horizontal="left" vertical="center"/>
    </xf>
    <xf numFmtId="0" fontId="42" fillId="23" borderId="0" xfId="2" applyFont="1" applyFill="1" applyAlignment="1">
      <alignment horizontal="center" vertical="center" wrapText="1"/>
    </xf>
    <xf numFmtId="0" fontId="42" fillId="0" borderId="24" xfId="2" applyFont="1" applyBorder="1" applyAlignment="1">
      <alignment horizontal="left" vertical="center"/>
    </xf>
    <xf numFmtId="0" fontId="42" fillId="0" borderId="21" xfId="2" applyFont="1" applyBorder="1" applyAlignment="1">
      <alignment horizontal="center" vertical="center" wrapText="1"/>
    </xf>
    <xf numFmtId="178" fontId="42" fillId="0" borderId="21" xfId="2" applyNumberFormat="1" applyFont="1" applyBorder="1" applyAlignment="1">
      <alignment horizontal="center" vertical="center" wrapText="1"/>
    </xf>
    <xf numFmtId="41" fontId="42" fillId="0" borderId="21" xfId="65" applyFont="1" applyBorder="1" applyAlignment="1">
      <alignment horizontal="right" vertical="center"/>
    </xf>
    <xf numFmtId="41" fontId="42" fillId="0" borderId="18" xfId="65" applyFont="1" applyBorder="1" applyAlignment="1">
      <alignment horizontal="right" vertical="center"/>
    </xf>
    <xf numFmtId="0" fontId="50" fillId="32" borderId="20" xfId="2" applyFont="1" applyFill="1" applyBorder="1" applyAlignment="1">
      <alignment horizontal="center" vertical="center"/>
    </xf>
    <xf numFmtId="178" fontId="42" fillId="0" borderId="12" xfId="2" applyNumberFormat="1" applyFont="1" applyBorder="1" applyAlignment="1">
      <alignment vertical="center" wrapText="1"/>
    </xf>
    <xf numFmtId="176" fontId="43" fillId="23" borderId="14" xfId="1" applyFont="1" applyFill="1" applyBorder="1" applyAlignment="1">
      <alignment vertical="center"/>
    </xf>
    <xf numFmtId="176" fontId="43" fillId="23" borderId="10" xfId="1" applyFont="1" applyFill="1" applyBorder="1" applyAlignment="1">
      <alignment vertical="center"/>
    </xf>
    <xf numFmtId="186" fontId="43" fillId="23" borderId="14" xfId="1" applyNumberFormat="1" applyFont="1" applyFill="1" applyBorder="1" applyAlignment="1">
      <alignment horizontal="center" vertical="center"/>
    </xf>
    <xf numFmtId="0" fontId="43" fillId="23" borderId="14" xfId="66" applyNumberFormat="1" applyFont="1" applyFill="1" applyBorder="1" applyAlignment="1">
      <alignment horizontal="center" vertical="center"/>
    </xf>
    <xf numFmtId="0" fontId="43" fillId="23" borderId="10" xfId="66" applyNumberFormat="1" applyFont="1" applyFill="1" applyBorder="1" applyAlignment="1">
      <alignment horizontal="center" vertical="center"/>
    </xf>
    <xf numFmtId="176" fontId="43" fillId="23" borderId="21" xfId="1" applyFont="1" applyFill="1" applyBorder="1" applyAlignment="1">
      <alignment vertical="center"/>
    </xf>
    <xf numFmtId="176" fontId="43" fillId="23" borderId="10" xfId="1" applyFont="1" applyFill="1" applyBorder="1" applyAlignment="1">
      <alignment horizontal="center" vertical="center"/>
    </xf>
    <xf numFmtId="176" fontId="43" fillId="23" borderId="21" xfId="1" applyFont="1" applyFill="1" applyBorder="1" applyAlignment="1">
      <alignment horizontal="center" vertical="center"/>
    </xf>
    <xf numFmtId="176" fontId="43" fillId="23" borderId="14" xfId="1" applyFont="1" applyFill="1" applyBorder="1" applyAlignment="1">
      <alignment horizontal="center" vertical="center"/>
    </xf>
    <xf numFmtId="0" fontId="45" fillId="37" borderId="12" xfId="0" applyFont="1" applyFill="1" applyBorder="1" applyAlignment="1">
      <alignment horizontal="center" vertical="center"/>
    </xf>
    <xf numFmtId="0" fontId="40" fillId="38" borderId="12" xfId="2" applyFont="1" applyFill="1" applyBorder="1" applyAlignment="1">
      <alignment horizontal="center" vertical="center"/>
    </xf>
    <xf numFmtId="41" fontId="43" fillId="23" borderId="22" xfId="65" applyFont="1" applyFill="1" applyBorder="1">
      <alignment vertical="center"/>
    </xf>
    <xf numFmtId="41" fontId="43" fillId="23" borderId="12" xfId="65" applyFont="1" applyFill="1" applyBorder="1">
      <alignment vertical="center"/>
    </xf>
    <xf numFmtId="183" fontId="51" fillId="33" borderId="12" xfId="66" applyNumberFormat="1" applyFont="1" applyFill="1" applyBorder="1" applyAlignment="1">
      <alignment horizontal="center" vertical="center"/>
    </xf>
    <xf numFmtId="9" fontId="51" fillId="33" borderId="12" xfId="66" applyFont="1" applyFill="1" applyBorder="1" applyAlignment="1">
      <alignment horizontal="center" vertical="center"/>
    </xf>
    <xf numFmtId="41" fontId="42" fillId="33" borderId="12" xfId="65" applyFont="1" applyFill="1" applyBorder="1">
      <alignment vertical="center"/>
    </xf>
    <xf numFmtId="178" fontId="42" fillId="0" borderId="0" xfId="2" applyNumberFormat="1" applyFont="1" applyAlignment="1">
      <alignment horizontal="center" vertical="center" wrapText="1"/>
    </xf>
    <xf numFmtId="0" fontId="42" fillId="33" borderId="11" xfId="2" applyFont="1" applyFill="1" applyBorder="1" applyAlignment="1">
      <alignment horizontal="center" vertical="center" wrapText="1"/>
    </xf>
    <xf numFmtId="178" fontId="42" fillId="0" borderId="16" xfId="2" applyNumberFormat="1" applyFont="1" applyBorder="1" applyAlignment="1">
      <alignment horizontal="center" vertical="center" wrapText="1"/>
    </xf>
    <xf numFmtId="41" fontId="43" fillId="0" borderId="16" xfId="65" applyFont="1" applyBorder="1" applyAlignment="1">
      <alignment horizontal="right" vertical="center"/>
    </xf>
    <xf numFmtId="183" fontId="48" fillId="0" borderId="12" xfId="66" applyNumberFormat="1" applyFont="1" applyFill="1" applyBorder="1" applyAlignment="1">
      <alignment horizontal="center" vertical="center"/>
    </xf>
    <xf numFmtId="0" fontId="43" fillId="38" borderId="12" xfId="2" applyFont="1" applyFill="1" applyBorder="1" applyAlignment="1">
      <alignment horizontal="center" vertical="center"/>
    </xf>
    <xf numFmtId="176" fontId="43" fillId="0" borderId="10" xfId="1" applyFont="1" applyBorder="1" applyAlignment="1">
      <alignment horizontal="left" vertical="center"/>
    </xf>
    <xf numFmtId="41" fontId="42" fillId="33" borderId="10" xfId="65" applyFont="1" applyFill="1" applyBorder="1" applyAlignment="1">
      <alignment horizontal="left" vertical="center"/>
    </xf>
    <xf numFmtId="9" fontId="54" fillId="0" borderId="12" xfId="2" applyNumberFormat="1" applyFont="1" applyFill="1" applyBorder="1" applyAlignment="1">
      <alignment horizontal="center" vertical="center"/>
    </xf>
    <xf numFmtId="183" fontId="48" fillId="0" borderId="12" xfId="66" applyNumberFormat="1" applyFont="1" applyFill="1" applyBorder="1" applyAlignment="1">
      <alignment horizontal="center" vertical="center"/>
    </xf>
    <xf numFmtId="176" fontId="53" fillId="39" borderId="14" xfId="1" applyFont="1" applyFill="1" applyBorder="1" applyAlignment="1">
      <alignment vertical="center"/>
    </xf>
    <xf numFmtId="0" fontId="53" fillId="39" borderId="14" xfId="66" applyNumberFormat="1" applyFont="1" applyFill="1" applyBorder="1" applyAlignment="1">
      <alignment horizontal="center" vertical="center"/>
    </xf>
    <xf numFmtId="0" fontId="53" fillId="39" borderId="10" xfId="66" applyNumberFormat="1" applyFont="1" applyFill="1" applyBorder="1" applyAlignment="1">
      <alignment horizontal="center" vertical="center"/>
    </xf>
    <xf numFmtId="186" fontId="53" fillId="39" borderId="14" xfId="1" applyNumberFormat="1" applyFont="1" applyFill="1" applyBorder="1" applyAlignment="1">
      <alignment horizontal="center" vertical="center"/>
    </xf>
    <xf numFmtId="41" fontId="42" fillId="33" borderId="12" xfId="2" applyNumberFormat="1" applyFont="1" applyFill="1" applyBorder="1" applyAlignment="1">
      <alignment vertical="center"/>
    </xf>
    <xf numFmtId="0" fontId="54" fillId="0" borderId="12" xfId="2" applyFont="1" applyFill="1" applyBorder="1" applyAlignment="1">
      <alignment vertical="center"/>
    </xf>
    <xf numFmtId="0" fontId="42" fillId="33" borderId="11" xfId="2" applyFont="1" applyFill="1" applyBorder="1" applyAlignment="1">
      <alignment horizontal="center" vertical="center" wrapText="1"/>
    </xf>
    <xf numFmtId="183" fontId="48" fillId="0" borderId="12" xfId="66" applyNumberFormat="1" applyFont="1" applyFill="1" applyBorder="1" applyAlignment="1">
      <alignment horizontal="center" vertical="center"/>
    </xf>
    <xf numFmtId="41" fontId="42" fillId="33" borderId="10" xfId="65" applyFont="1" applyFill="1" applyBorder="1" applyAlignment="1">
      <alignment horizontal="left" vertical="center"/>
    </xf>
    <xf numFmtId="41" fontId="43" fillId="0" borderId="16" xfId="65" applyFont="1" applyBorder="1" applyAlignment="1">
      <alignment horizontal="right" vertical="center"/>
    </xf>
    <xf numFmtId="178" fontId="42" fillId="0" borderId="16" xfId="2" applyNumberFormat="1" applyFont="1" applyBorder="1" applyAlignment="1">
      <alignment horizontal="center" vertical="center" wrapText="1"/>
    </xf>
    <xf numFmtId="178" fontId="42" fillId="0" borderId="0" xfId="2" applyNumberFormat="1" applyFont="1" applyAlignment="1">
      <alignment horizontal="center" vertical="center" wrapText="1"/>
    </xf>
    <xf numFmtId="0" fontId="45" fillId="32" borderId="20" xfId="2" applyFont="1" applyFill="1" applyBorder="1" applyAlignment="1">
      <alignment horizontal="center" vertical="center"/>
    </xf>
    <xf numFmtId="186" fontId="53" fillId="23" borderId="14" xfId="1" applyNumberFormat="1" applyFont="1" applyFill="1" applyBorder="1" applyAlignment="1">
      <alignment horizontal="center" vertical="center"/>
    </xf>
    <xf numFmtId="0" fontId="53" fillId="23" borderId="10" xfId="66" applyNumberFormat="1" applyFont="1" applyFill="1" applyBorder="1" applyAlignment="1">
      <alignment horizontal="center" vertical="center"/>
    </xf>
    <xf numFmtId="177" fontId="42" fillId="33" borderId="11" xfId="2" applyNumberFormat="1" applyFont="1" applyFill="1" applyBorder="1" applyAlignment="1">
      <alignment horizontal="right" vertical="center"/>
    </xf>
    <xf numFmtId="176" fontId="43" fillId="23" borderId="20" xfId="1" applyFont="1" applyFill="1" applyBorder="1" applyAlignment="1">
      <alignment horizontal="left" vertical="center" wrapText="1"/>
    </xf>
    <xf numFmtId="176" fontId="43" fillId="23" borderId="10" xfId="1" applyFont="1" applyFill="1" applyBorder="1" applyAlignment="1">
      <alignment horizontal="left" vertical="center" wrapText="1"/>
    </xf>
    <xf numFmtId="176" fontId="27" fillId="0" borderId="0" xfId="1" applyFont="1" applyAlignment="1">
      <alignment vertical="center"/>
    </xf>
    <xf numFmtId="0" fontId="27" fillId="25" borderId="16" xfId="2" applyFont="1" applyFill="1" applyBorder="1" applyAlignment="1">
      <alignment horizontal="center" vertical="center"/>
    </xf>
    <xf numFmtId="0" fontId="27" fillId="25" borderId="22" xfId="2" applyFont="1" applyFill="1" applyBorder="1" applyAlignment="1">
      <alignment horizontal="center" vertical="center"/>
    </xf>
    <xf numFmtId="0" fontId="27" fillId="25" borderId="16" xfId="2" applyFont="1" applyFill="1" applyBorder="1" applyAlignment="1">
      <alignment horizontal="center" vertical="center" shrinkToFit="1"/>
    </xf>
    <xf numFmtId="0" fontId="27" fillId="25" borderId="22" xfId="2" applyFont="1" applyFill="1" applyBorder="1" applyAlignment="1">
      <alignment horizontal="center" vertical="center" shrinkToFit="1"/>
    </xf>
    <xf numFmtId="0" fontId="27" fillId="25" borderId="16" xfId="2" applyFont="1" applyFill="1" applyBorder="1" applyAlignment="1">
      <alignment horizontal="center" vertical="center" wrapText="1"/>
    </xf>
    <xf numFmtId="0" fontId="27" fillId="25" borderId="22" xfId="2" applyFont="1" applyFill="1" applyBorder="1" applyAlignment="1">
      <alignment horizontal="center" vertical="center" wrapText="1"/>
    </xf>
    <xf numFmtId="0" fontId="29" fillId="0" borderId="13" xfId="2" applyFont="1" applyBorder="1" applyAlignment="1">
      <alignment horizontal="center" vertical="center" wrapText="1"/>
    </xf>
    <xf numFmtId="0" fontId="29" fillId="0" borderId="16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center" vertical="center" wrapText="1"/>
    </xf>
    <xf numFmtId="176" fontId="27" fillId="25" borderId="16" xfId="1" applyFont="1" applyFill="1" applyBorder="1" applyAlignment="1">
      <alignment horizontal="center" vertical="center"/>
    </xf>
    <xf numFmtId="176" fontId="27" fillId="25" borderId="22" xfId="1" applyFont="1" applyFill="1" applyBorder="1" applyAlignment="1">
      <alignment horizontal="center" vertical="center"/>
    </xf>
    <xf numFmtId="176" fontId="27" fillId="25" borderId="19" xfId="1" applyFont="1" applyFill="1" applyBorder="1" applyAlignment="1">
      <alignment horizontal="center" vertical="center"/>
    </xf>
    <xf numFmtId="176" fontId="27" fillId="25" borderId="14" xfId="1" applyFont="1" applyFill="1" applyBorder="1" applyAlignment="1">
      <alignment horizontal="center" vertical="center"/>
    </xf>
    <xf numFmtId="176" fontId="27" fillId="25" borderId="15" xfId="1" applyFont="1" applyFill="1" applyBorder="1" applyAlignment="1">
      <alignment horizontal="center" vertical="center"/>
    </xf>
    <xf numFmtId="176" fontId="27" fillId="25" borderId="24" xfId="1" applyFont="1" applyFill="1" applyBorder="1" applyAlignment="1">
      <alignment horizontal="center" vertical="center"/>
    </xf>
    <xf numFmtId="176" fontId="27" fillId="25" borderId="21" xfId="1" applyFont="1" applyFill="1" applyBorder="1" applyAlignment="1">
      <alignment horizontal="center" vertical="center"/>
    </xf>
    <xf numFmtId="176" fontId="27" fillId="25" borderId="18" xfId="1" applyFont="1" applyFill="1" applyBorder="1" applyAlignment="1">
      <alignment horizontal="center" vertical="center"/>
    </xf>
    <xf numFmtId="0" fontId="27" fillId="25" borderId="20" xfId="2" applyFont="1" applyFill="1" applyBorder="1" applyAlignment="1">
      <alignment horizontal="center" vertical="center"/>
    </xf>
    <xf numFmtId="0" fontId="27" fillId="25" borderId="10" xfId="2" applyFont="1" applyFill="1" applyBorder="1" applyAlignment="1">
      <alignment horizontal="center" vertical="center"/>
    </xf>
    <xf numFmtId="0" fontId="27" fillId="25" borderId="11" xfId="2" applyFont="1" applyFill="1" applyBorder="1" applyAlignment="1">
      <alignment horizontal="center" vertical="center"/>
    </xf>
    <xf numFmtId="0" fontId="30" fillId="25" borderId="12" xfId="2" applyFont="1" applyFill="1" applyBorder="1" applyAlignment="1">
      <alignment horizontal="center" vertical="center"/>
    </xf>
    <xf numFmtId="178" fontId="27" fillId="25" borderId="16" xfId="2" applyNumberFormat="1" applyFont="1" applyFill="1" applyBorder="1" applyAlignment="1">
      <alignment horizontal="center" vertical="center" wrapText="1"/>
    </xf>
    <xf numFmtId="178" fontId="27" fillId="25" borderId="22" xfId="2" applyNumberFormat="1" applyFont="1" applyFill="1" applyBorder="1" applyAlignment="1">
      <alignment horizontal="center" vertical="center" wrapText="1"/>
    </xf>
    <xf numFmtId="178" fontId="29" fillId="0" borderId="12" xfId="2" applyNumberFormat="1" applyFont="1" applyBorder="1" applyAlignment="1">
      <alignment horizontal="center" vertical="center" wrapText="1"/>
    </xf>
    <xf numFmtId="37" fontId="30" fillId="0" borderId="12" xfId="1" applyNumberFormat="1" applyFont="1" applyBorder="1" applyAlignment="1">
      <alignment horizontal="right" vertical="center"/>
    </xf>
    <xf numFmtId="178" fontId="29" fillId="0" borderId="16" xfId="2" applyNumberFormat="1" applyFont="1" applyBorder="1" applyAlignment="1">
      <alignment horizontal="center" vertical="center" wrapText="1"/>
    </xf>
    <xf numFmtId="178" fontId="29" fillId="0" borderId="13" xfId="2" applyNumberFormat="1" applyFont="1" applyBorder="1" applyAlignment="1">
      <alignment horizontal="center" vertical="center" wrapText="1"/>
    </xf>
    <xf numFmtId="178" fontId="29" fillId="0" borderId="22" xfId="2" applyNumberFormat="1" applyFont="1" applyBorder="1" applyAlignment="1">
      <alignment horizontal="center" vertical="center" wrapText="1"/>
    </xf>
    <xf numFmtId="37" fontId="30" fillId="0" borderId="16" xfId="1" applyNumberFormat="1" applyFont="1" applyBorder="1" applyAlignment="1">
      <alignment horizontal="right" vertical="center"/>
    </xf>
    <xf numFmtId="37" fontId="30" fillId="0" borderId="13" xfId="1" applyNumberFormat="1" applyFont="1" applyBorder="1" applyAlignment="1">
      <alignment horizontal="right" vertical="center"/>
    </xf>
    <xf numFmtId="37" fontId="30" fillId="0" borderId="22" xfId="1" applyNumberFormat="1" applyFont="1" applyBorder="1" applyAlignment="1">
      <alignment horizontal="right" vertical="center"/>
    </xf>
    <xf numFmtId="41" fontId="30" fillId="27" borderId="16" xfId="65" applyFont="1" applyFill="1" applyBorder="1" applyAlignment="1">
      <alignment horizontal="center" vertical="center"/>
    </xf>
    <xf numFmtId="41" fontId="30" fillId="27" borderId="13" xfId="65" applyFont="1" applyFill="1" applyBorder="1" applyAlignment="1">
      <alignment horizontal="center" vertical="center"/>
    </xf>
    <xf numFmtId="41" fontId="30" fillId="27" borderId="22" xfId="65" applyFont="1" applyFill="1" applyBorder="1" applyAlignment="1">
      <alignment horizontal="center" vertical="center"/>
    </xf>
    <xf numFmtId="176" fontId="27" fillId="25" borderId="13" xfId="1" applyFont="1" applyFill="1" applyBorder="1" applyAlignment="1">
      <alignment horizontal="center" vertical="center"/>
    </xf>
    <xf numFmtId="0" fontId="29" fillId="0" borderId="16" xfId="2" applyFont="1" applyBorder="1" applyAlignment="1">
      <alignment horizontal="center" vertical="center" shrinkToFit="1"/>
    </xf>
    <xf numFmtId="0" fontId="29" fillId="0" borderId="13" xfId="2" applyFont="1" applyBorder="1" applyAlignment="1">
      <alignment horizontal="center" vertical="center" shrinkToFit="1"/>
    </xf>
    <xf numFmtId="0" fontId="29" fillId="0" borderId="22" xfId="2" applyFont="1" applyBorder="1" applyAlignment="1">
      <alignment horizontal="center" vertical="center" shrinkToFit="1"/>
    </xf>
    <xf numFmtId="0" fontId="29" fillId="25" borderId="20" xfId="2" applyFont="1" applyFill="1" applyBorder="1" applyAlignment="1">
      <alignment horizontal="center" vertical="center"/>
    </xf>
    <xf numFmtId="0" fontId="29" fillId="25" borderId="10" xfId="2" applyFont="1" applyFill="1" applyBorder="1" applyAlignment="1">
      <alignment horizontal="center" vertical="center"/>
    </xf>
    <xf numFmtId="0" fontId="29" fillId="25" borderId="11" xfId="2" applyFont="1" applyFill="1" applyBorder="1" applyAlignment="1">
      <alignment horizontal="center" vertical="center"/>
    </xf>
    <xf numFmtId="0" fontId="29" fillId="0" borderId="20" xfId="2" applyFont="1" applyBorder="1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0" fontId="29" fillId="0" borderId="11" xfId="2" applyFont="1" applyBorder="1" applyAlignment="1">
      <alignment horizontal="center" vertical="center"/>
    </xf>
    <xf numFmtId="178" fontId="29" fillId="26" borderId="16" xfId="2" applyNumberFormat="1" applyFont="1" applyFill="1" applyBorder="1" applyAlignment="1">
      <alignment horizontal="center" vertical="center" wrapText="1"/>
    </xf>
    <xf numFmtId="178" fontId="29" fillId="26" borderId="22" xfId="2" applyNumberFormat="1" applyFont="1" applyFill="1" applyBorder="1" applyAlignment="1">
      <alignment horizontal="center" vertical="center" wrapText="1"/>
    </xf>
    <xf numFmtId="37" fontId="30" fillId="26" borderId="16" xfId="1" applyNumberFormat="1" applyFont="1" applyFill="1" applyBorder="1" applyAlignment="1">
      <alignment horizontal="right" vertical="center"/>
    </xf>
    <xf numFmtId="37" fontId="30" fillId="26" borderId="22" xfId="1" applyNumberFormat="1" applyFont="1" applyFill="1" applyBorder="1" applyAlignment="1">
      <alignment horizontal="right" vertical="center"/>
    </xf>
    <xf numFmtId="41" fontId="30" fillId="0" borderId="16" xfId="65" applyFont="1" applyBorder="1" applyAlignment="1">
      <alignment horizontal="center" vertical="center"/>
    </xf>
    <xf numFmtId="41" fontId="30" fillId="0" borderId="13" xfId="65" applyFont="1" applyBorder="1" applyAlignment="1">
      <alignment horizontal="center" vertical="center"/>
    </xf>
    <xf numFmtId="41" fontId="30" fillId="0" borderId="22" xfId="65" applyFont="1" applyBorder="1" applyAlignment="1">
      <alignment horizontal="center" vertical="center"/>
    </xf>
    <xf numFmtId="178" fontId="27" fillId="0" borderId="16" xfId="2" applyNumberFormat="1" applyFont="1" applyBorder="1" applyAlignment="1">
      <alignment horizontal="center" vertical="center" wrapText="1"/>
    </xf>
    <xf numFmtId="178" fontId="27" fillId="0" borderId="22" xfId="2" applyNumberFormat="1" applyFont="1" applyBorder="1" applyAlignment="1">
      <alignment horizontal="center" vertical="center" wrapText="1"/>
    </xf>
    <xf numFmtId="0" fontId="27" fillId="0" borderId="16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27" fillId="0" borderId="16" xfId="2" applyFont="1" applyBorder="1" applyAlignment="1">
      <alignment horizontal="center" vertical="center" shrinkToFit="1"/>
    </xf>
    <xf numFmtId="0" fontId="27" fillId="0" borderId="22" xfId="2" applyFont="1" applyBorder="1" applyAlignment="1">
      <alignment horizontal="center" vertical="center" shrinkToFit="1"/>
    </xf>
    <xf numFmtId="0" fontId="27" fillId="0" borderId="16" xfId="2" applyFont="1" applyBorder="1" applyAlignment="1">
      <alignment horizontal="center" vertical="center" wrapText="1"/>
    </xf>
    <xf numFmtId="0" fontId="27" fillId="0" borderId="22" xfId="2" applyFont="1" applyBorder="1" applyAlignment="1">
      <alignment horizontal="center" vertical="center" wrapText="1"/>
    </xf>
    <xf numFmtId="176" fontId="27" fillId="0" borderId="16" xfId="1" applyFont="1" applyBorder="1" applyAlignment="1">
      <alignment horizontal="center" vertical="center"/>
    </xf>
    <xf numFmtId="176" fontId="27" fillId="0" borderId="13" xfId="1" applyFont="1" applyBorder="1" applyAlignment="1">
      <alignment horizontal="center" vertical="center"/>
    </xf>
    <xf numFmtId="176" fontId="27" fillId="0" borderId="22" xfId="1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/>
    </xf>
    <xf numFmtId="41" fontId="30" fillId="31" borderId="12" xfId="65" applyFont="1" applyFill="1" applyBorder="1" applyAlignment="1">
      <alignment horizontal="center" vertical="center"/>
    </xf>
    <xf numFmtId="41" fontId="30" fillId="30" borderId="12" xfId="65" applyFont="1" applyFill="1" applyBorder="1" applyAlignment="1">
      <alignment horizontal="center" vertical="center"/>
    </xf>
    <xf numFmtId="41" fontId="30" fillId="28" borderId="16" xfId="65" applyFont="1" applyFill="1" applyBorder="1" applyAlignment="1">
      <alignment horizontal="center" vertical="center"/>
    </xf>
    <xf numFmtId="41" fontId="30" fillId="28" borderId="13" xfId="65" applyFont="1" applyFill="1" applyBorder="1" applyAlignment="1">
      <alignment horizontal="center" vertical="center"/>
    </xf>
    <xf numFmtId="41" fontId="30" fillId="28" borderId="22" xfId="65" applyFont="1" applyFill="1" applyBorder="1" applyAlignment="1">
      <alignment horizontal="center" vertical="center"/>
    </xf>
    <xf numFmtId="176" fontId="27" fillId="0" borderId="12" xfId="1" applyFont="1" applyBorder="1" applyAlignment="1">
      <alignment horizontal="center" vertical="center"/>
    </xf>
    <xf numFmtId="41" fontId="27" fillId="31" borderId="12" xfId="65" applyFont="1" applyFill="1" applyBorder="1" applyAlignment="1">
      <alignment horizontal="center" vertical="center"/>
    </xf>
    <xf numFmtId="41" fontId="27" fillId="30" borderId="12" xfId="65" applyFont="1" applyFill="1" applyBorder="1" applyAlignment="1">
      <alignment horizontal="center" vertical="center"/>
    </xf>
    <xf numFmtId="176" fontId="27" fillId="0" borderId="19" xfId="1" applyFont="1" applyBorder="1" applyAlignment="1">
      <alignment horizontal="center" vertical="center"/>
    </xf>
    <xf numFmtId="176" fontId="27" fillId="0" borderId="14" xfId="1" applyFont="1" applyBorder="1" applyAlignment="1">
      <alignment horizontal="center" vertical="center"/>
    </xf>
    <xf numFmtId="176" fontId="27" fillId="0" borderId="15" xfId="1" applyFont="1" applyBorder="1" applyAlignment="1">
      <alignment horizontal="center" vertical="center"/>
    </xf>
    <xf numFmtId="176" fontId="27" fillId="0" borderId="24" xfId="1" applyFont="1" applyBorder="1" applyAlignment="1">
      <alignment horizontal="center" vertical="center"/>
    </xf>
    <xf numFmtId="176" fontId="27" fillId="0" borderId="21" xfId="1" applyFont="1" applyBorder="1" applyAlignment="1">
      <alignment horizontal="center" vertical="center"/>
    </xf>
    <xf numFmtId="176" fontId="27" fillId="0" borderId="18" xfId="1" applyFont="1" applyBorder="1" applyAlignment="1">
      <alignment horizontal="center" vertical="center"/>
    </xf>
    <xf numFmtId="41" fontId="30" fillId="29" borderId="16" xfId="65" applyFont="1" applyFill="1" applyBorder="1" applyAlignment="1">
      <alignment horizontal="center" vertical="center"/>
    </xf>
    <xf numFmtId="41" fontId="30" fillId="29" borderId="13" xfId="65" applyFont="1" applyFill="1" applyBorder="1" applyAlignment="1">
      <alignment horizontal="center" vertical="center"/>
    </xf>
    <xf numFmtId="41" fontId="30" fillId="29" borderId="22" xfId="65" applyFont="1" applyFill="1" applyBorder="1" applyAlignment="1">
      <alignment horizontal="center" vertical="center"/>
    </xf>
    <xf numFmtId="41" fontId="29" fillId="29" borderId="16" xfId="65" applyFont="1" applyFill="1" applyBorder="1" applyAlignment="1">
      <alignment horizontal="center" vertical="center"/>
    </xf>
    <xf numFmtId="41" fontId="29" fillId="29" borderId="13" xfId="65" applyFont="1" applyFill="1" applyBorder="1" applyAlignment="1">
      <alignment horizontal="center" vertical="center"/>
    </xf>
    <xf numFmtId="41" fontId="29" fillId="29" borderId="22" xfId="65" applyFont="1" applyFill="1" applyBorder="1" applyAlignment="1">
      <alignment horizontal="center" vertical="center"/>
    </xf>
    <xf numFmtId="0" fontId="42" fillId="33" borderId="20" xfId="2" applyFont="1" applyFill="1" applyBorder="1" applyAlignment="1">
      <alignment horizontal="center" vertical="center"/>
    </xf>
    <xf numFmtId="0" fontId="42" fillId="33" borderId="10" xfId="2" applyFont="1" applyFill="1" applyBorder="1" applyAlignment="1">
      <alignment horizontal="center" vertical="center"/>
    </xf>
    <xf numFmtId="0" fontId="42" fillId="33" borderId="11" xfId="2" applyFont="1" applyFill="1" applyBorder="1" applyAlignment="1">
      <alignment horizontal="center" vertical="center"/>
    </xf>
    <xf numFmtId="0" fontId="43" fillId="0" borderId="16" xfId="2" applyFont="1" applyBorder="1" applyAlignment="1">
      <alignment horizontal="center" vertical="center"/>
    </xf>
    <xf numFmtId="0" fontId="43" fillId="0" borderId="22" xfId="2" applyFont="1" applyBorder="1" applyAlignment="1">
      <alignment horizontal="center" vertical="center"/>
    </xf>
    <xf numFmtId="0" fontId="40" fillId="0" borderId="16" xfId="2" applyFont="1" applyBorder="1" applyAlignment="1">
      <alignment horizontal="center" vertical="center"/>
    </xf>
    <xf numFmtId="0" fontId="40" fillId="0" borderId="22" xfId="2" applyFont="1" applyBorder="1" applyAlignment="1">
      <alignment horizontal="center" vertical="center"/>
    </xf>
    <xf numFmtId="0" fontId="42" fillId="33" borderId="10" xfId="2" applyFont="1" applyFill="1" applyBorder="1" applyAlignment="1">
      <alignment horizontal="center" vertical="center" wrapText="1"/>
    </xf>
    <xf numFmtId="0" fontId="42" fillId="33" borderId="11" xfId="2" applyFont="1" applyFill="1" applyBorder="1" applyAlignment="1">
      <alignment horizontal="center" vertical="center" wrapText="1"/>
    </xf>
    <xf numFmtId="0" fontId="42" fillId="33" borderId="16" xfId="2" applyFont="1" applyFill="1" applyBorder="1" applyAlignment="1">
      <alignment horizontal="center" vertical="center" wrapText="1"/>
    </xf>
    <xf numFmtId="0" fontId="42" fillId="33" borderId="13" xfId="2" applyFont="1" applyFill="1" applyBorder="1" applyAlignment="1">
      <alignment horizontal="center" vertical="center" wrapText="1"/>
    </xf>
    <xf numFmtId="0" fontId="42" fillId="33" borderId="22" xfId="2" applyFont="1" applyFill="1" applyBorder="1" applyAlignment="1">
      <alignment horizontal="center" vertical="center" wrapText="1"/>
    </xf>
    <xf numFmtId="0" fontId="42" fillId="33" borderId="18" xfId="2" applyFont="1" applyFill="1" applyBorder="1" applyAlignment="1">
      <alignment horizontal="center" vertical="center" wrapText="1"/>
    </xf>
    <xf numFmtId="178" fontId="42" fillId="0" borderId="16" xfId="2" applyNumberFormat="1" applyFont="1" applyBorder="1" applyAlignment="1">
      <alignment horizontal="center" vertical="center" wrapText="1"/>
    </xf>
    <xf numFmtId="178" fontId="42" fillId="0" borderId="22" xfId="2" applyNumberFormat="1" applyFont="1" applyBorder="1" applyAlignment="1">
      <alignment horizontal="center" vertical="center" wrapText="1"/>
    </xf>
    <xf numFmtId="41" fontId="43" fillId="0" borderId="16" xfId="65" applyFont="1" applyBorder="1" applyAlignment="1">
      <alignment horizontal="center" vertical="center"/>
    </xf>
    <xf numFmtId="41" fontId="43" fillId="0" borderId="22" xfId="65" applyFont="1" applyBorder="1" applyAlignment="1">
      <alignment horizontal="center" vertical="center"/>
    </xf>
    <xf numFmtId="178" fontId="42" fillId="0" borderId="13" xfId="2" applyNumberFormat="1" applyFont="1" applyBorder="1" applyAlignment="1">
      <alignment horizontal="center" vertical="center" wrapText="1"/>
    </xf>
    <xf numFmtId="41" fontId="43" fillId="0" borderId="16" xfId="65" applyFont="1" applyBorder="1" applyAlignment="1">
      <alignment horizontal="right" vertical="center"/>
    </xf>
    <xf numFmtId="41" fontId="43" fillId="0" borderId="13" xfId="65" applyFont="1" applyBorder="1" applyAlignment="1">
      <alignment horizontal="right" vertical="center"/>
    </xf>
    <xf numFmtId="0" fontId="43" fillId="0" borderId="13" xfId="2" applyFont="1" applyBorder="1" applyAlignment="1">
      <alignment horizontal="center" vertical="center"/>
    </xf>
    <xf numFmtId="0" fontId="43" fillId="35" borderId="12" xfId="2" applyFont="1" applyFill="1" applyBorder="1" applyAlignment="1">
      <alignment horizontal="center" vertical="center"/>
    </xf>
    <xf numFmtId="9" fontId="53" fillId="0" borderId="12" xfId="2" applyNumberFormat="1" applyFont="1" applyFill="1" applyBorder="1" applyAlignment="1">
      <alignment horizontal="center" vertical="center"/>
    </xf>
    <xf numFmtId="176" fontId="43" fillId="23" borderId="20" xfId="1" applyFont="1" applyFill="1" applyBorder="1" applyAlignment="1">
      <alignment horizontal="left" vertical="center"/>
    </xf>
    <xf numFmtId="176" fontId="43" fillId="23" borderId="10" xfId="1" applyFont="1" applyFill="1" applyBorder="1" applyAlignment="1">
      <alignment horizontal="left" vertical="center"/>
    </xf>
    <xf numFmtId="183" fontId="48" fillId="0" borderId="12" xfId="66" applyNumberFormat="1" applyFont="1" applyFill="1" applyBorder="1" applyAlignment="1">
      <alignment horizontal="center" vertical="center"/>
    </xf>
    <xf numFmtId="183" fontId="48" fillId="0" borderId="0" xfId="66" applyNumberFormat="1" applyFont="1" applyAlignment="1">
      <alignment horizontal="center" vertical="center"/>
    </xf>
    <xf numFmtId="41" fontId="42" fillId="33" borderId="20" xfId="65" applyFont="1" applyFill="1" applyBorder="1" applyAlignment="1">
      <alignment horizontal="left" vertical="center"/>
    </xf>
    <xf numFmtId="41" fontId="42" fillId="33" borderId="10" xfId="65" applyFont="1" applyFill="1" applyBorder="1" applyAlignment="1">
      <alignment horizontal="left" vertical="center"/>
    </xf>
    <xf numFmtId="183" fontId="48" fillId="0" borderId="16" xfId="66" applyNumberFormat="1" applyFont="1" applyFill="1" applyBorder="1" applyAlignment="1">
      <alignment horizontal="center" vertical="center"/>
    </xf>
    <xf numFmtId="183" fontId="48" fillId="0" borderId="22" xfId="66" applyNumberFormat="1" applyFont="1" applyFill="1" applyBorder="1" applyAlignment="1">
      <alignment horizontal="center" vertical="center"/>
    </xf>
    <xf numFmtId="0" fontId="54" fillId="0" borderId="16" xfId="2" applyFont="1" applyFill="1" applyBorder="1" applyAlignment="1">
      <alignment horizontal="center" vertical="center"/>
    </xf>
    <xf numFmtId="0" fontId="54" fillId="0" borderId="22" xfId="2" applyFont="1" applyFill="1" applyBorder="1" applyAlignment="1">
      <alignment horizontal="center" vertical="center"/>
    </xf>
    <xf numFmtId="9" fontId="54" fillId="0" borderId="16" xfId="2" applyNumberFormat="1" applyFont="1" applyFill="1" applyBorder="1" applyAlignment="1">
      <alignment horizontal="center" vertical="center"/>
    </xf>
    <xf numFmtId="9" fontId="54" fillId="0" borderId="22" xfId="2" applyNumberFormat="1" applyFont="1" applyFill="1" applyBorder="1" applyAlignment="1">
      <alignment horizontal="center" vertical="center"/>
    </xf>
    <xf numFmtId="176" fontId="43" fillId="23" borderId="20" xfId="1" applyFont="1" applyFill="1" applyBorder="1" applyAlignment="1">
      <alignment horizontal="left" vertical="center" wrapText="1"/>
    </xf>
    <xf numFmtId="176" fontId="43" fillId="23" borderId="10" xfId="1" applyFont="1" applyFill="1" applyBorder="1" applyAlignment="1">
      <alignment horizontal="left" vertical="center" wrapText="1"/>
    </xf>
    <xf numFmtId="176" fontId="43" fillId="23" borderId="20" xfId="1" applyFont="1" applyFill="1" applyBorder="1" applyAlignment="1">
      <alignment vertical="center" wrapText="1"/>
    </xf>
    <xf numFmtId="176" fontId="43" fillId="23" borderId="10" xfId="1" applyFont="1" applyFill="1" applyBorder="1" applyAlignment="1">
      <alignment vertical="center" wrapText="1"/>
    </xf>
    <xf numFmtId="0" fontId="40" fillId="33" borderId="12" xfId="2" applyFont="1" applyFill="1" applyBorder="1" applyAlignment="1">
      <alignment horizontal="center" vertical="center"/>
    </xf>
    <xf numFmtId="0" fontId="41" fillId="33" borderId="12" xfId="2" applyFont="1" applyFill="1" applyBorder="1" applyAlignment="1">
      <alignment horizontal="center" vertical="center" wrapText="1"/>
    </xf>
    <xf numFmtId="0" fontId="41" fillId="33" borderId="12" xfId="2" applyFont="1" applyFill="1" applyBorder="1" applyAlignment="1">
      <alignment horizontal="center" vertical="center"/>
    </xf>
    <xf numFmtId="0" fontId="42" fillId="33" borderId="16" xfId="2" applyFont="1" applyFill="1" applyBorder="1" applyAlignment="1">
      <alignment horizontal="center" vertical="center"/>
    </xf>
    <xf numFmtId="0" fontId="42" fillId="33" borderId="13" xfId="2" applyFont="1" applyFill="1" applyBorder="1" applyAlignment="1">
      <alignment horizontal="center" vertical="center"/>
    </xf>
    <xf numFmtId="0" fontId="42" fillId="33" borderId="22" xfId="2" applyFont="1" applyFill="1" applyBorder="1" applyAlignment="1">
      <alignment horizontal="center" vertical="center"/>
    </xf>
    <xf numFmtId="41" fontId="43" fillId="0" borderId="13" xfId="65" applyFont="1" applyBorder="1" applyAlignment="1">
      <alignment horizontal="center" vertical="center"/>
    </xf>
    <xf numFmtId="183" fontId="48" fillId="0" borderId="16" xfId="66" applyNumberFormat="1" applyFont="1" applyBorder="1" applyAlignment="1">
      <alignment horizontal="center" vertical="center"/>
    </xf>
    <xf numFmtId="183" fontId="48" fillId="0" borderId="13" xfId="66" applyNumberFormat="1" applyFont="1" applyBorder="1" applyAlignment="1">
      <alignment horizontal="center" vertical="center"/>
    </xf>
    <xf numFmtId="183" fontId="48" fillId="0" borderId="22" xfId="66" applyNumberFormat="1" applyFont="1" applyBorder="1" applyAlignment="1">
      <alignment horizontal="center" vertical="center"/>
    </xf>
    <xf numFmtId="0" fontId="39" fillId="33" borderId="12" xfId="2" applyFont="1" applyFill="1" applyBorder="1" applyAlignment="1">
      <alignment horizontal="center" vertical="center"/>
    </xf>
    <xf numFmtId="0" fontId="39" fillId="33" borderId="16" xfId="2" applyFont="1" applyFill="1" applyBorder="1" applyAlignment="1">
      <alignment horizontal="center" vertical="center" wrapText="1"/>
    </xf>
    <xf numFmtId="0" fontId="39" fillId="33" borderId="22" xfId="2" applyFont="1" applyFill="1" applyBorder="1" applyAlignment="1">
      <alignment horizontal="center" vertical="center" wrapText="1"/>
    </xf>
    <xf numFmtId="178" fontId="39" fillId="33" borderId="16" xfId="2" applyNumberFormat="1" applyFont="1" applyFill="1" applyBorder="1" applyAlignment="1">
      <alignment horizontal="center" vertical="center" wrapText="1"/>
    </xf>
    <xf numFmtId="178" fontId="39" fillId="33" borderId="22" xfId="2" applyNumberFormat="1" applyFont="1" applyFill="1" applyBorder="1" applyAlignment="1">
      <alignment horizontal="center" vertical="center" wrapText="1"/>
    </xf>
    <xf numFmtId="41" fontId="39" fillId="33" borderId="16" xfId="65" applyFont="1" applyFill="1" applyBorder="1" applyAlignment="1">
      <alignment horizontal="center" vertical="center"/>
    </xf>
    <xf numFmtId="41" fontId="39" fillId="33" borderId="22" xfId="65" applyFont="1" applyFill="1" applyBorder="1" applyAlignment="1">
      <alignment horizontal="center" vertical="center"/>
    </xf>
    <xf numFmtId="176" fontId="39" fillId="33" borderId="19" xfId="1" applyFont="1" applyFill="1" applyBorder="1" applyAlignment="1">
      <alignment horizontal="center" vertical="center"/>
    </xf>
    <xf numFmtId="176" fontId="39" fillId="33" borderId="14" xfId="1" applyFont="1" applyFill="1" applyBorder="1" applyAlignment="1">
      <alignment horizontal="center" vertical="center"/>
    </xf>
    <xf numFmtId="176" fontId="39" fillId="33" borderId="15" xfId="1" applyFont="1" applyFill="1" applyBorder="1" applyAlignment="1">
      <alignment horizontal="center" vertical="center"/>
    </xf>
    <xf numFmtId="176" fontId="39" fillId="33" borderId="24" xfId="1" applyFont="1" applyFill="1" applyBorder="1" applyAlignment="1">
      <alignment horizontal="center" vertical="center"/>
    </xf>
    <xf numFmtId="176" fontId="39" fillId="33" borderId="21" xfId="1" applyFont="1" applyFill="1" applyBorder="1" applyAlignment="1">
      <alignment horizontal="center" vertical="center"/>
    </xf>
    <xf numFmtId="176" fontId="39" fillId="33" borderId="18" xfId="1" applyFont="1" applyFill="1" applyBorder="1" applyAlignment="1">
      <alignment horizontal="center" vertical="center"/>
    </xf>
    <xf numFmtId="0" fontId="46" fillId="34" borderId="12" xfId="0" applyFont="1" applyFill="1" applyBorder="1" applyAlignment="1">
      <alignment horizontal="center" vertical="center"/>
    </xf>
    <xf numFmtId="0" fontId="52" fillId="32" borderId="10" xfId="2" applyFont="1" applyFill="1" applyBorder="1" applyAlignment="1">
      <alignment horizontal="left" vertical="center" wrapText="1"/>
    </xf>
    <xf numFmtId="0" fontId="52" fillId="32" borderId="11" xfId="2" applyFont="1" applyFill="1" applyBorder="1" applyAlignment="1">
      <alignment horizontal="left" vertical="center" wrapText="1"/>
    </xf>
    <xf numFmtId="178" fontId="42" fillId="0" borderId="0" xfId="2" applyNumberFormat="1" applyFont="1" applyAlignment="1">
      <alignment horizontal="center" vertical="center" wrapText="1"/>
    </xf>
    <xf numFmtId="178" fontId="42" fillId="0" borderId="23" xfId="2" applyNumberFormat="1" applyFont="1" applyBorder="1" applyAlignment="1">
      <alignment horizontal="center" vertical="center" wrapText="1"/>
    </xf>
    <xf numFmtId="0" fontId="44" fillId="37" borderId="0" xfId="0" applyFont="1" applyFill="1" applyAlignment="1">
      <alignment horizontal="center" vertical="center"/>
    </xf>
    <xf numFmtId="0" fontId="46" fillId="23" borderId="20" xfId="0" applyFont="1" applyFill="1" applyBorder="1" applyAlignment="1">
      <alignment horizontal="center" vertical="center"/>
    </xf>
    <xf numFmtId="0" fontId="46" fillId="23" borderId="11" xfId="0" applyFont="1" applyFill="1" applyBorder="1" applyAlignment="1">
      <alignment horizontal="center" vertical="center"/>
    </xf>
    <xf numFmtId="0" fontId="46" fillId="23" borderId="10" xfId="0" applyFont="1" applyFill="1" applyBorder="1" applyAlignment="1">
      <alignment horizontal="center" vertical="center"/>
    </xf>
    <xf numFmtId="0" fontId="45" fillId="34" borderId="17" xfId="0" applyFont="1" applyFill="1" applyBorder="1" applyAlignment="1">
      <alignment horizontal="center" vertical="center"/>
    </xf>
    <xf numFmtId="0" fontId="45" fillId="34" borderId="0" xfId="0" applyFont="1" applyFill="1" applyAlignment="1">
      <alignment horizontal="center" vertical="center"/>
    </xf>
    <xf numFmtId="0" fontId="45" fillId="32" borderId="20" xfId="0" applyFont="1" applyFill="1" applyBorder="1" applyAlignment="1">
      <alignment horizontal="center" vertical="center"/>
    </xf>
    <xf numFmtId="0" fontId="45" fillId="32" borderId="10" xfId="0" applyFont="1" applyFill="1" applyBorder="1" applyAlignment="1">
      <alignment horizontal="center" vertical="center"/>
    </xf>
    <xf numFmtId="0" fontId="45" fillId="32" borderId="11" xfId="0" applyFont="1" applyFill="1" applyBorder="1" applyAlignment="1">
      <alignment horizontal="center" vertical="center"/>
    </xf>
    <xf numFmtId="0" fontId="45" fillId="32" borderId="16" xfId="0" applyFont="1" applyFill="1" applyBorder="1" applyAlignment="1">
      <alignment horizontal="center" vertical="center"/>
    </xf>
    <xf numFmtId="0" fontId="45" fillId="32" borderId="22" xfId="0" applyFont="1" applyFill="1" applyBorder="1" applyAlignment="1">
      <alignment horizontal="center" vertical="center"/>
    </xf>
    <xf numFmtId="0" fontId="45" fillId="32" borderId="20" xfId="2" applyFont="1" applyFill="1" applyBorder="1" applyAlignment="1">
      <alignment horizontal="center" vertical="center"/>
    </xf>
    <xf numFmtId="0" fontId="45" fillId="32" borderId="11" xfId="2" applyFont="1" applyFill="1" applyBorder="1" applyAlignment="1">
      <alignment horizontal="center" vertical="center"/>
    </xf>
    <xf numFmtId="0" fontId="45" fillId="36" borderId="12" xfId="2" applyFont="1" applyFill="1" applyBorder="1" applyAlignment="1">
      <alignment horizontal="center" vertical="center"/>
    </xf>
    <xf numFmtId="0" fontId="45" fillId="36" borderId="16" xfId="2" applyFont="1" applyFill="1" applyBorder="1" applyAlignment="1">
      <alignment horizontal="center" vertical="center"/>
    </xf>
    <xf numFmtId="176" fontId="43" fillId="40" borderId="20" xfId="1" applyFont="1" applyFill="1" applyBorder="1" applyAlignment="1">
      <alignment horizontal="left" vertical="center" wrapText="1"/>
    </xf>
    <xf numFmtId="176" fontId="43" fillId="40" borderId="10" xfId="1" applyFont="1" applyFill="1" applyBorder="1" applyAlignment="1">
      <alignment horizontal="left" vertical="center" wrapText="1"/>
    </xf>
    <xf numFmtId="176" fontId="43" fillId="40" borderId="14" xfId="1" applyFont="1" applyFill="1" applyBorder="1" applyAlignment="1">
      <alignment horizontal="left" vertical="center" wrapText="1"/>
    </xf>
    <xf numFmtId="176" fontId="43" fillId="40" borderId="14" xfId="1" applyFont="1" applyFill="1" applyBorder="1" applyAlignment="1">
      <alignment vertical="center"/>
    </xf>
    <xf numFmtId="176" fontId="43" fillId="40" borderId="14" xfId="1" applyFont="1" applyFill="1" applyBorder="1" applyAlignment="1">
      <alignment horizontal="center" vertical="center"/>
    </xf>
    <xf numFmtId="186" fontId="43" fillId="40" borderId="14" xfId="1" applyNumberFormat="1" applyFont="1" applyFill="1" applyBorder="1" applyAlignment="1">
      <alignment horizontal="center" vertical="center"/>
    </xf>
    <xf numFmtId="0" fontId="43" fillId="40" borderId="14" xfId="66" applyNumberFormat="1" applyFont="1" applyFill="1" applyBorder="1" applyAlignment="1">
      <alignment horizontal="center" vertical="center"/>
    </xf>
    <xf numFmtId="177" fontId="42" fillId="40" borderId="18" xfId="2" applyNumberFormat="1" applyFont="1" applyFill="1" applyBorder="1" applyAlignment="1">
      <alignment vertical="center"/>
    </xf>
    <xf numFmtId="41" fontId="43" fillId="40" borderId="12" xfId="65" applyFont="1" applyFill="1" applyBorder="1">
      <alignment vertical="center"/>
    </xf>
    <xf numFmtId="176" fontId="43" fillId="40" borderId="10" xfId="1" applyFont="1" applyFill="1" applyBorder="1" applyAlignment="1">
      <alignment horizontal="left" vertical="center" wrapText="1"/>
    </xf>
    <xf numFmtId="176" fontId="43" fillId="40" borderId="10" xfId="1" applyFont="1" applyFill="1" applyBorder="1" applyAlignment="1">
      <alignment vertical="center"/>
    </xf>
    <xf numFmtId="176" fontId="43" fillId="40" borderId="10" xfId="1" applyFont="1" applyFill="1" applyBorder="1" applyAlignment="1">
      <alignment horizontal="center" vertical="center"/>
    </xf>
    <xf numFmtId="186" fontId="53" fillId="40" borderId="14" xfId="1" applyNumberFormat="1" applyFont="1" applyFill="1" applyBorder="1" applyAlignment="1">
      <alignment horizontal="center" vertical="center"/>
    </xf>
    <xf numFmtId="0" fontId="53" fillId="40" borderId="10" xfId="66" applyNumberFormat="1" applyFont="1" applyFill="1" applyBorder="1" applyAlignment="1">
      <alignment horizontal="center" vertical="center"/>
    </xf>
    <xf numFmtId="176" fontId="43" fillId="40" borderId="20" xfId="1" applyFont="1" applyFill="1" applyBorder="1" applyAlignment="1">
      <alignment vertical="center" wrapText="1"/>
    </xf>
    <xf numFmtId="176" fontId="43" fillId="40" borderId="10" xfId="1" applyFont="1" applyFill="1" applyBorder="1" applyAlignment="1">
      <alignment vertical="center" wrapText="1"/>
    </xf>
    <xf numFmtId="0" fontId="43" fillId="40" borderId="10" xfId="66" applyNumberFormat="1" applyFont="1" applyFill="1" applyBorder="1" applyAlignment="1">
      <alignment horizontal="center" vertical="center"/>
    </xf>
    <xf numFmtId="0" fontId="39" fillId="33" borderId="20" xfId="2" applyFont="1" applyFill="1" applyBorder="1" applyAlignment="1">
      <alignment horizontal="center" vertical="center"/>
    </xf>
    <xf numFmtId="0" fontId="39" fillId="33" borderId="11" xfId="2" applyFont="1" applyFill="1" applyBorder="1" applyAlignment="1">
      <alignment horizontal="center" vertical="center"/>
    </xf>
    <xf numFmtId="41" fontId="51" fillId="34" borderId="12" xfId="65" applyFont="1" applyFill="1" applyBorder="1">
      <alignment vertical="center"/>
    </xf>
    <xf numFmtId="10" fontId="51" fillId="34" borderId="12" xfId="66" applyNumberFormat="1" applyFont="1" applyFill="1" applyBorder="1">
      <alignment vertical="center"/>
    </xf>
    <xf numFmtId="0" fontId="46" fillId="34" borderId="16" xfId="2" applyFont="1" applyFill="1" applyBorder="1" applyAlignment="1">
      <alignment horizontal="center" vertical="center"/>
    </xf>
    <xf numFmtId="0" fontId="46" fillId="34" borderId="19" xfId="2" applyFont="1" applyFill="1" applyBorder="1" applyAlignment="1">
      <alignment horizontal="center" vertical="center"/>
    </xf>
    <xf numFmtId="41" fontId="43" fillId="40" borderId="25" xfId="65" applyFont="1" applyFill="1" applyBorder="1">
      <alignment vertical="center"/>
    </xf>
    <xf numFmtId="9" fontId="53" fillId="0" borderId="16" xfId="2" applyNumberFormat="1" applyFont="1" applyBorder="1" applyAlignment="1">
      <alignment horizontal="center" vertical="center"/>
    </xf>
    <xf numFmtId="0" fontId="53" fillId="0" borderId="13" xfId="2" applyFont="1" applyBorder="1" applyAlignment="1">
      <alignment horizontal="center" vertical="center"/>
    </xf>
    <xf numFmtId="0" fontId="53" fillId="0" borderId="22" xfId="2" applyFont="1" applyBorder="1" applyAlignment="1">
      <alignment horizontal="center" vertical="center"/>
    </xf>
  </cellXfs>
  <cellStyles count="79">
    <cellStyle name="_07년 5월누계 입금내역_원격" xfId="4"/>
    <cellStyle name="_07년교재판매현황(은행송금,카드)-5월누적070623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 [0]_laroux" xfId="33"/>
    <cellStyle name="Comma_laroux" xfId="34"/>
    <cellStyle name="Currency [0]_laroux" xfId="35"/>
    <cellStyle name="Currency_laroux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_Certs Q2" xfId="46"/>
    <cellStyle name="Note" xfId="47"/>
    <cellStyle name="Output" xfId="48"/>
    <cellStyle name="Title" xfId="49"/>
    <cellStyle name="Total" xfId="50"/>
    <cellStyle name="Warning Text" xfId="51"/>
    <cellStyle name="백분율" xfId="66" builtinId="5"/>
    <cellStyle name="백분율 2" xfId="75"/>
    <cellStyle name="쉼표 [0]" xfId="65" builtinId="6"/>
    <cellStyle name="쉼표 [0] 2" xfId="52"/>
    <cellStyle name="쉼표 [0] 2 2" xfId="67"/>
    <cellStyle name="쉼표 [0] 2 3" xfId="69"/>
    <cellStyle name="쉼표 [0] 3" xfId="72"/>
    <cellStyle name="쉼표 [0] 3 2" xfId="74"/>
    <cellStyle name="쉼표 [0] 4" xfId="77"/>
    <cellStyle name="쉼표 [0]_2002년도 실행예산서" xfId="1"/>
    <cellStyle name="스타일 1" xfId="53"/>
    <cellStyle name="좋음 2" xfId="54"/>
    <cellStyle name="콤마 [0]_3월LIST" xfId="55"/>
    <cellStyle name="콤마_3월LIST" xfId="56"/>
    <cellStyle name="표준" xfId="0" builtinId="0"/>
    <cellStyle name="표준 10" xfId="57"/>
    <cellStyle name="표준 11" xfId="58"/>
    <cellStyle name="표준 2" xfId="59"/>
    <cellStyle name="표준 2 2" xfId="68"/>
    <cellStyle name="표준 2 3" xfId="70"/>
    <cellStyle name="표준 3" xfId="60"/>
    <cellStyle name="표준 4" xfId="61"/>
    <cellStyle name="표준 5" xfId="62"/>
    <cellStyle name="표준 6" xfId="71"/>
    <cellStyle name="표준 6 2" xfId="73"/>
    <cellStyle name="표준 65" xfId="78"/>
    <cellStyle name="표준 7" xfId="63"/>
    <cellStyle name="표준 8" xfId="76"/>
    <cellStyle name="표준 9" xfId="64"/>
    <cellStyle name="표준_004해외전시회참가지원" xfId="3"/>
    <cellStyle name="표준_2002년도 실행예산서" xfId="2"/>
  </cellStyles>
  <dxfs count="32">
    <dxf>
      <fill>
        <patternFill>
          <fgColor rgb="FFFF3399"/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 val="0"/>
        <i val="0"/>
        <u val="none"/>
        <color theme="0"/>
      </font>
      <fill>
        <patternFill>
          <fgColor rgb="FFFF3399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fgColor rgb="FFFF3399"/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fgColor rgb="FFFF3399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0000"/>
      <color rgb="FFFF3399"/>
      <color rgb="FFFFFFCC"/>
      <color rgb="FF041CFC"/>
      <color rgb="FF0066FF"/>
      <color rgb="FFFFE699"/>
      <color rgb="FF4F81BD"/>
      <color rgb="FFDCE6F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CDDD"/>
    <pageSetUpPr fitToPage="1"/>
  </sheetPr>
  <dimension ref="A3:Z62"/>
  <sheetViews>
    <sheetView view="pageBreakPreview" topLeftCell="E1" zoomScale="70" zoomScaleNormal="70" zoomScaleSheetLayoutView="70" workbookViewId="0">
      <pane ySplit="7" topLeftCell="A31" activePane="bottomLeft" state="frozen"/>
      <selection pane="bottomLeft" activeCell="G64" sqref="G64"/>
    </sheetView>
  </sheetViews>
  <sheetFormatPr defaultColWidth="8.88671875" defaultRowHeight="14.25" outlineLevelRow="2" outlineLevelCol="1" x14ac:dyDescent="0.15"/>
  <cols>
    <col min="1" max="1" width="7.77734375" style="13" customWidth="1"/>
    <col min="2" max="2" width="7.77734375" style="68" customWidth="1"/>
    <col min="3" max="3" width="16.44140625" style="14" customWidth="1"/>
    <col min="4" max="4" width="17.33203125" style="15" customWidth="1"/>
    <col min="5" max="5" width="21.88671875" style="8" bestFit="1" customWidth="1"/>
    <col min="6" max="6" width="20" style="9" customWidth="1"/>
    <col min="7" max="7" width="47.44140625" style="10" customWidth="1"/>
    <col min="8" max="8" width="17.33203125" style="10" customWidth="1" outlineLevel="1"/>
    <col min="9" max="9" width="3.77734375" style="11" customWidth="1" outlineLevel="1"/>
    <col min="10" max="10" width="7.77734375" style="11" customWidth="1" outlineLevel="1"/>
    <col min="11" max="11" width="5.77734375" style="11" customWidth="1" outlineLevel="1"/>
    <col min="12" max="12" width="3.77734375" style="11" customWidth="1" outlineLevel="1"/>
    <col min="13" max="13" width="7.77734375" style="11" customWidth="1" outlineLevel="1"/>
    <col min="14" max="14" width="5.77734375" style="11" customWidth="1" outlineLevel="1"/>
    <col min="15" max="15" width="3.77734375" style="11" customWidth="1" outlineLevel="1"/>
    <col min="16" max="16" width="20.77734375" style="16" customWidth="1"/>
    <col min="17" max="17" width="14.5546875" style="16" hidden="1" customWidth="1"/>
    <col min="18" max="18" width="18.5546875" style="16" hidden="1" customWidth="1"/>
    <col min="19" max="19" width="14.109375" style="16" hidden="1" customWidth="1"/>
    <col min="20" max="20" width="15.77734375" style="12" customWidth="1"/>
    <col min="21" max="22" width="15.77734375" style="34" customWidth="1"/>
    <col min="23" max="23" width="35.6640625" style="98" customWidth="1"/>
    <col min="24" max="24" width="8.88671875" style="12"/>
    <col min="25" max="26" width="8.6640625" customWidth="1"/>
    <col min="27" max="16384" width="8.88671875" style="12"/>
  </cols>
  <sheetData>
    <row r="3" spans="1:24" s="5" customFormat="1" ht="20.100000000000001" customHeight="1" x14ac:dyDescent="0.15">
      <c r="A3" s="349" t="s">
        <v>124</v>
      </c>
      <c r="B3" s="349"/>
      <c r="C3" s="349"/>
      <c r="D3" s="1" t="s">
        <v>98</v>
      </c>
      <c r="E3" s="1"/>
      <c r="F3" s="1"/>
      <c r="G3" s="90"/>
      <c r="H3" s="90" t="s">
        <v>110</v>
      </c>
      <c r="I3" s="2"/>
      <c r="J3" s="3" t="s">
        <v>96</v>
      </c>
      <c r="K3" s="2"/>
      <c r="L3" s="2"/>
      <c r="M3" s="2"/>
      <c r="N3" s="2"/>
      <c r="O3" s="2"/>
      <c r="P3" s="4"/>
      <c r="Q3" s="4"/>
      <c r="R3" s="4"/>
      <c r="S3" s="4"/>
      <c r="U3" s="33"/>
      <c r="V3" s="33"/>
      <c r="W3" s="98"/>
    </row>
    <row r="4" spans="1:24" s="5" customFormat="1" ht="20.100000000000001" customHeight="1" x14ac:dyDescent="0.15">
      <c r="A4" s="90" t="s">
        <v>122</v>
      </c>
      <c r="B4" s="62"/>
      <c r="C4" s="6"/>
      <c r="D4" s="1" t="s">
        <v>127</v>
      </c>
      <c r="E4" s="1"/>
      <c r="F4" s="1"/>
      <c r="G4" s="90"/>
      <c r="H4" s="90" t="s">
        <v>20</v>
      </c>
      <c r="I4" s="2"/>
      <c r="J4" s="3"/>
      <c r="K4" s="3"/>
      <c r="L4" s="3" t="s">
        <v>25</v>
      </c>
      <c r="M4" s="3"/>
      <c r="N4" s="2"/>
      <c r="O4" s="2"/>
      <c r="P4" s="4"/>
      <c r="Q4" s="4"/>
      <c r="R4" s="4"/>
      <c r="S4" s="4"/>
      <c r="U4" s="33"/>
      <c r="V4" s="33"/>
      <c r="W4" s="98"/>
    </row>
    <row r="5" spans="1:24" ht="20.100000000000001" customHeight="1" x14ac:dyDescent="0.15">
      <c r="A5" s="90" t="s">
        <v>1</v>
      </c>
      <c r="B5" s="62"/>
      <c r="C5" s="6"/>
      <c r="D5" s="7"/>
      <c r="H5" s="90" t="s">
        <v>1</v>
      </c>
      <c r="V5" s="32" t="s">
        <v>38</v>
      </c>
    </row>
    <row r="6" spans="1:24" s="17" customFormat="1" ht="20.100000000000001" customHeight="1" x14ac:dyDescent="0.15">
      <c r="A6" s="350" t="s">
        <v>60</v>
      </c>
      <c r="B6" s="352" t="s">
        <v>77</v>
      </c>
      <c r="C6" s="350" t="s">
        <v>63</v>
      </c>
      <c r="D6" s="354" t="s">
        <v>71</v>
      </c>
      <c r="E6" s="371" t="s">
        <v>66</v>
      </c>
      <c r="F6" s="359" t="s">
        <v>73</v>
      </c>
      <c r="G6" s="361" t="s">
        <v>123</v>
      </c>
      <c r="H6" s="362"/>
      <c r="I6" s="362"/>
      <c r="J6" s="362"/>
      <c r="K6" s="362"/>
      <c r="L6" s="362"/>
      <c r="M6" s="362"/>
      <c r="N6" s="362"/>
      <c r="O6" s="362"/>
      <c r="P6" s="363"/>
      <c r="Q6" s="359" t="s">
        <v>79</v>
      </c>
      <c r="R6" s="359" t="s">
        <v>4</v>
      </c>
      <c r="S6" s="359" t="s">
        <v>84</v>
      </c>
      <c r="T6" s="367" t="s">
        <v>47</v>
      </c>
      <c r="U6" s="368"/>
      <c r="V6" s="369"/>
      <c r="W6" s="370" t="s">
        <v>2</v>
      </c>
    </row>
    <row r="7" spans="1:24" s="17" customFormat="1" ht="20.100000000000001" customHeight="1" x14ac:dyDescent="0.15">
      <c r="A7" s="351"/>
      <c r="B7" s="353"/>
      <c r="C7" s="351"/>
      <c r="D7" s="355"/>
      <c r="E7" s="372"/>
      <c r="F7" s="360"/>
      <c r="G7" s="364"/>
      <c r="H7" s="365"/>
      <c r="I7" s="365"/>
      <c r="J7" s="365"/>
      <c r="K7" s="365"/>
      <c r="L7" s="365"/>
      <c r="M7" s="365"/>
      <c r="N7" s="365"/>
      <c r="O7" s="365"/>
      <c r="P7" s="366"/>
      <c r="Q7" s="384"/>
      <c r="R7" s="384"/>
      <c r="S7" s="384"/>
      <c r="T7" s="60" t="s">
        <v>49</v>
      </c>
      <c r="U7" s="61" t="s">
        <v>46</v>
      </c>
      <c r="V7" s="61" t="s">
        <v>23</v>
      </c>
      <c r="W7" s="370"/>
    </row>
    <row r="8" spans="1:24" s="12" customFormat="1" ht="20.100000000000001" customHeight="1" x14ac:dyDescent="0.15">
      <c r="A8" s="26" t="s">
        <v>5</v>
      </c>
      <c r="B8" s="95" t="s">
        <v>70</v>
      </c>
      <c r="C8" s="54" t="s">
        <v>70</v>
      </c>
      <c r="D8" s="87"/>
      <c r="E8" s="92"/>
      <c r="F8" s="82">
        <f>SUM(F9:F15)</f>
        <v>171128000</v>
      </c>
      <c r="G8" s="27"/>
      <c r="H8" s="28"/>
      <c r="I8" s="28"/>
      <c r="J8" s="28"/>
      <c r="K8" s="28"/>
      <c r="L8" s="28"/>
      <c r="M8" s="28"/>
      <c r="N8" s="28"/>
      <c r="O8" s="28"/>
      <c r="P8" s="29"/>
      <c r="Q8" s="360"/>
      <c r="R8" s="360"/>
      <c r="S8" s="360"/>
      <c r="T8" s="69"/>
      <c r="U8" s="35"/>
      <c r="V8" s="35"/>
      <c r="W8" s="96"/>
    </row>
    <row r="9" spans="1:24" s="5" customFormat="1" ht="20.100000000000001" customHeight="1" x14ac:dyDescent="0.15">
      <c r="A9" s="59"/>
      <c r="B9" s="63"/>
      <c r="C9" s="356"/>
      <c r="D9" s="86" t="s">
        <v>74</v>
      </c>
      <c r="E9" s="91" t="s">
        <v>82</v>
      </c>
      <c r="F9" s="93">
        <f>SUM(P9)</f>
        <v>15768000</v>
      </c>
      <c r="G9" s="119" t="s">
        <v>141</v>
      </c>
      <c r="H9" s="114">
        <v>6570000</v>
      </c>
      <c r="I9" s="115" t="s">
        <v>0</v>
      </c>
      <c r="J9" s="115">
        <v>12</v>
      </c>
      <c r="K9" s="115" t="s">
        <v>69</v>
      </c>
      <c r="L9" s="115" t="s">
        <v>0</v>
      </c>
      <c r="M9" s="120">
        <v>20</v>
      </c>
      <c r="N9" s="115" t="s">
        <v>64</v>
      </c>
      <c r="O9" s="115" t="s">
        <v>62</v>
      </c>
      <c r="P9" s="121">
        <f>H9*J9*M9%</f>
        <v>15768000</v>
      </c>
      <c r="Q9" s="141">
        <v>41899200</v>
      </c>
      <c r="R9" s="141">
        <f>F8-Q9</f>
        <v>129228800</v>
      </c>
      <c r="S9" s="142">
        <f>Q9/F8</f>
        <v>0.24484128839231453</v>
      </c>
      <c r="T9" s="122"/>
      <c r="U9" s="123">
        <v>15768000</v>
      </c>
      <c r="V9" s="122"/>
      <c r="W9" s="96" t="s">
        <v>13</v>
      </c>
    </row>
    <row r="10" spans="1:24" s="5" customFormat="1" ht="20.100000000000001" customHeight="1" x14ac:dyDescent="0.15">
      <c r="A10" s="59"/>
      <c r="B10" s="63"/>
      <c r="C10" s="356"/>
      <c r="D10" s="357" t="s">
        <v>70</v>
      </c>
      <c r="E10" s="375" t="s">
        <v>70</v>
      </c>
      <c r="F10" s="378">
        <f>SUM(P10:P16)</f>
        <v>155360000</v>
      </c>
      <c r="G10" s="119" t="s">
        <v>134</v>
      </c>
      <c r="H10" s="114">
        <v>4520000</v>
      </c>
      <c r="I10" s="115" t="s">
        <v>0</v>
      </c>
      <c r="J10" s="115">
        <v>7</v>
      </c>
      <c r="K10" s="115" t="s">
        <v>69</v>
      </c>
      <c r="L10" s="115" t="s">
        <v>0</v>
      </c>
      <c r="M10" s="120">
        <v>100</v>
      </c>
      <c r="N10" s="115" t="s">
        <v>64</v>
      </c>
      <c r="O10" s="115" t="s">
        <v>62</v>
      </c>
      <c r="P10" s="121">
        <f t="shared" ref="P10:P13" si="0">H10*J10*M10%</f>
        <v>31640000</v>
      </c>
      <c r="Q10" s="141"/>
      <c r="R10" s="141"/>
      <c r="S10" s="141"/>
      <c r="T10" s="122"/>
      <c r="U10" s="123">
        <v>13915000</v>
      </c>
      <c r="V10" s="117">
        <v>17725000</v>
      </c>
      <c r="W10" s="96" t="s">
        <v>15</v>
      </c>
    </row>
    <row r="11" spans="1:24" s="5" customFormat="1" ht="20.100000000000001" customHeight="1" x14ac:dyDescent="0.15">
      <c r="A11" s="75"/>
      <c r="B11" s="64"/>
      <c r="C11" s="87"/>
      <c r="D11" s="356"/>
      <c r="E11" s="376"/>
      <c r="F11" s="379"/>
      <c r="G11" s="119" t="s">
        <v>136</v>
      </c>
      <c r="H11" s="124">
        <v>5570000</v>
      </c>
      <c r="I11" s="115" t="s">
        <v>0</v>
      </c>
      <c r="J11" s="115">
        <v>6</v>
      </c>
      <c r="K11" s="115" t="s">
        <v>69</v>
      </c>
      <c r="L11" s="115" t="s">
        <v>0</v>
      </c>
      <c r="M11" s="120">
        <v>100</v>
      </c>
      <c r="N11" s="115" t="s">
        <v>64</v>
      </c>
      <c r="O11" s="115" t="s">
        <v>62</v>
      </c>
      <c r="P11" s="121">
        <f>H11*J11*M11%-20000</f>
        <v>33400000</v>
      </c>
      <c r="Q11" s="143"/>
      <c r="R11" s="143"/>
      <c r="S11" s="143"/>
      <c r="T11" s="125"/>
      <c r="U11" s="123"/>
      <c r="V11" s="381">
        <v>123720000</v>
      </c>
      <c r="W11" s="96" t="s">
        <v>10</v>
      </c>
      <c r="X11" s="12"/>
    </row>
    <row r="12" spans="1:24" s="5" customFormat="1" ht="20.100000000000001" customHeight="1" x14ac:dyDescent="0.15">
      <c r="A12" s="75"/>
      <c r="B12" s="64"/>
      <c r="C12" s="87"/>
      <c r="D12" s="356"/>
      <c r="E12" s="376"/>
      <c r="F12" s="379"/>
      <c r="G12" s="119" t="s">
        <v>144</v>
      </c>
      <c r="H12" s="114">
        <v>2700000</v>
      </c>
      <c r="I12" s="115" t="s">
        <v>0</v>
      </c>
      <c r="J12" s="115">
        <v>7</v>
      </c>
      <c r="K12" s="115" t="s">
        <v>69</v>
      </c>
      <c r="L12" s="115" t="s">
        <v>0</v>
      </c>
      <c r="M12" s="120">
        <v>100</v>
      </c>
      <c r="N12" s="115" t="s">
        <v>64</v>
      </c>
      <c r="O12" s="115" t="s">
        <v>62</v>
      </c>
      <c r="P12" s="121">
        <f>H12*J12*M12%</f>
        <v>18900000</v>
      </c>
      <c r="Q12" s="143"/>
      <c r="R12" s="143"/>
      <c r="S12" s="143"/>
      <c r="T12" s="126"/>
      <c r="U12" s="127"/>
      <c r="V12" s="382"/>
      <c r="W12" s="96" t="s">
        <v>15</v>
      </c>
      <c r="X12" s="12"/>
    </row>
    <row r="13" spans="1:24" s="5" customFormat="1" ht="20.100000000000001" customHeight="1" x14ac:dyDescent="0.15">
      <c r="A13" s="75"/>
      <c r="B13" s="64"/>
      <c r="C13" s="87"/>
      <c r="D13" s="356"/>
      <c r="E13" s="376"/>
      <c r="F13" s="379"/>
      <c r="G13" s="119" t="s">
        <v>143</v>
      </c>
      <c r="H13" s="124">
        <v>2870000</v>
      </c>
      <c r="I13" s="115" t="s">
        <v>0</v>
      </c>
      <c r="J13" s="115">
        <v>12</v>
      </c>
      <c r="K13" s="115" t="s">
        <v>69</v>
      </c>
      <c r="L13" s="115" t="s">
        <v>0</v>
      </c>
      <c r="M13" s="120">
        <v>100</v>
      </c>
      <c r="N13" s="115" t="s">
        <v>64</v>
      </c>
      <c r="O13" s="115" t="s">
        <v>62</v>
      </c>
      <c r="P13" s="121">
        <f t="shared" si="0"/>
        <v>34440000</v>
      </c>
      <c r="Q13" s="143"/>
      <c r="R13" s="143"/>
      <c r="S13" s="143"/>
      <c r="T13" s="126"/>
      <c r="U13" s="126"/>
      <c r="V13" s="382"/>
      <c r="W13" s="96" t="s">
        <v>13</v>
      </c>
      <c r="X13" s="12"/>
    </row>
    <row r="14" spans="1:24" s="5" customFormat="1" ht="20.100000000000001" customHeight="1" x14ac:dyDescent="0.15">
      <c r="A14" s="75"/>
      <c r="B14" s="64"/>
      <c r="C14" s="87"/>
      <c r="D14" s="356"/>
      <c r="E14" s="376"/>
      <c r="F14" s="379"/>
      <c r="G14" s="119" t="s">
        <v>145</v>
      </c>
      <c r="H14" s="114">
        <v>2350000</v>
      </c>
      <c r="I14" s="115" t="s">
        <v>0</v>
      </c>
      <c r="J14" s="115">
        <v>7</v>
      </c>
      <c r="K14" s="115" t="s">
        <v>69</v>
      </c>
      <c r="L14" s="115" t="s">
        <v>0</v>
      </c>
      <c r="M14" s="120">
        <v>100</v>
      </c>
      <c r="N14" s="115" t="s">
        <v>64</v>
      </c>
      <c r="O14" s="115" t="s">
        <v>62</v>
      </c>
      <c r="P14" s="121">
        <f>H14*J14*M14%</f>
        <v>16450000</v>
      </c>
      <c r="Q14" s="143"/>
      <c r="R14" s="143"/>
      <c r="S14" s="143"/>
      <c r="T14" s="126"/>
      <c r="U14" s="126"/>
      <c r="V14" s="382"/>
      <c r="W14" s="96" t="s">
        <v>15</v>
      </c>
      <c r="X14" s="12"/>
    </row>
    <row r="15" spans="1:24" s="5" customFormat="1" ht="20.100000000000001" customHeight="1" x14ac:dyDescent="0.15">
      <c r="A15" s="75"/>
      <c r="B15" s="64"/>
      <c r="C15" s="87"/>
      <c r="D15" s="356"/>
      <c r="E15" s="376"/>
      <c r="F15" s="379"/>
      <c r="G15" s="119" t="s">
        <v>137</v>
      </c>
      <c r="H15" s="114">
        <v>2250000</v>
      </c>
      <c r="I15" s="115" t="s">
        <v>0</v>
      </c>
      <c r="J15" s="115">
        <v>7</v>
      </c>
      <c r="K15" s="115" t="s">
        <v>69</v>
      </c>
      <c r="L15" s="115" t="s">
        <v>0</v>
      </c>
      <c r="M15" s="120">
        <v>100</v>
      </c>
      <c r="N15" s="115" t="s">
        <v>64</v>
      </c>
      <c r="O15" s="115" t="s">
        <v>62</v>
      </c>
      <c r="P15" s="121">
        <f>H15*J15*M15%</f>
        <v>15750000</v>
      </c>
      <c r="Q15" s="143"/>
      <c r="R15" s="143"/>
      <c r="S15" s="143"/>
      <c r="T15" s="126"/>
      <c r="U15" s="126"/>
      <c r="V15" s="382"/>
      <c r="W15" s="96" t="s">
        <v>15</v>
      </c>
      <c r="X15" s="12"/>
    </row>
    <row r="16" spans="1:24" s="5" customFormat="1" ht="20.100000000000001" customHeight="1" x14ac:dyDescent="0.15">
      <c r="A16" s="75"/>
      <c r="B16" s="64"/>
      <c r="C16" s="87"/>
      <c r="D16" s="358"/>
      <c r="E16" s="377"/>
      <c r="F16" s="380"/>
      <c r="G16" s="119" t="s">
        <v>138</v>
      </c>
      <c r="H16" s="114">
        <v>2390000</v>
      </c>
      <c r="I16" s="115" t="s">
        <v>0</v>
      </c>
      <c r="J16" s="115">
        <v>2</v>
      </c>
      <c r="K16" s="115" t="s">
        <v>69</v>
      </c>
      <c r="L16" s="115" t="s">
        <v>0</v>
      </c>
      <c r="M16" s="120">
        <v>100</v>
      </c>
      <c r="N16" s="115" t="s">
        <v>64</v>
      </c>
      <c r="O16" s="115" t="s">
        <v>62</v>
      </c>
      <c r="P16" s="121">
        <f>H16*J16*M16%</f>
        <v>4780000</v>
      </c>
      <c r="Q16" s="143"/>
      <c r="R16" s="143"/>
      <c r="S16" s="143"/>
      <c r="T16" s="126"/>
      <c r="U16" s="126"/>
      <c r="V16" s="383"/>
      <c r="W16" s="98"/>
      <c r="X16" s="12"/>
    </row>
    <row r="17" spans="1:23" s="12" customFormat="1" ht="20.100000000000001" customHeight="1" x14ac:dyDescent="0.15">
      <c r="A17" s="59"/>
      <c r="B17" s="95" t="s">
        <v>59</v>
      </c>
      <c r="C17" s="80" t="s">
        <v>75</v>
      </c>
      <c r="D17" s="86"/>
      <c r="E17" s="76"/>
      <c r="F17" s="77">
        <f>+SUM(F18,F27,F29,F32,F34,F36)</f>
        <v>546289000</v>
      </c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5"/>
      <c r="T17" s="35"/>
      <c r="U17" s="35"/>
      <c r="V17" s="35"/>
      <c r="W17" s="128" t="s">
        <v>92</v>
      </c>
    </row>
    <row r="18" spans="1:23" s="12" customFormat="1" ht="20.100000000000001" customHeight="1" outlineLevel="1" x14ac:dyDescent="0.15">
      <c r="A18" s="23"/>
      <c r="B18" s="65"/>
      <c r="C18" s="86"/>
      <c r="D18" s="357" t="s">
        <v>40</v>
      </c>
      <c r="E18" s="88"/>
      <c r="F18" s="78">
        <f>SUM(F19:F26)</f>
        <v>83049000</v>
      </c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140"/>
      <c r="T18" s="70"/>
      <c r="U18" s="35"/>
      <c r="V18" s="35"/>
      <c r="W18" s="98"/>
    </row>
    <row r="19" spans="1:23" s="12" customFormat="1" ht="20.100000000000001" customHeight="1" outlineLevel="2" x14ac:dyDescent="0.15">
      <c r="A19" s="42"/>
      <c r="B19" s="66"/>
      <c r="C19" s="23"/>
      <c r="D19" s="356"/>
      <c r="E19" s="88" t="s">
        <v>42</v>
      </c>
      <c r="F19" s="89">
        <f>SUM(P19:P19)</f>
        <v>48000000</v>
      </c>
      <c r="G19" s="129" t="s">
        <v>107</v>
      </c>
      <c r="H19" s="130">
        <v>300000</v>
      </c>
      <c r="I19" s="131" t="s">
        <v>0</v>
      </c>
      <c r="J19" s="131">
        <v>5</v>
      </c>
      <c r="K19" s="131" t="s">
        <v>68</v>
      </c>
      <c r="L19" s="131" t="s">
        <v>0</v>
      </c>
      <c r="M19" s="131">
        <v>32</v>
      </c>
      <c r="N19" s="131" t="s">
        <v>76</v>
      </c>
      <c r="O19" s="131" t="s">
        <v>62</v>
      </c>
      <c r="P19" s="132">
        <f>H19*J19*M19</f>
        <v>48000000</v>
      </c>
      <c r="Q19" s="144">
        <v>15635200</v>
      </c>
      <c r="R19" s="144">
        <f>P19-Q19</f>
        <v>32364800</v>
      </c>
      <c r="S19" s="145">
        <f>Q19/P19</f>
        <v>0.32573333333333332</v>
      </c>
      <c r="T19" s="133">
        <v>9400000</v>
      </c>
      <c r="U19" s="117">
        <v>4600000</v>
      </c>
      <c r="V19" s="117">
        <v>34000000</v>
      </c>
      <c r="W19" s="128" t="s">
        <v>18</v>
      </c>
    </row>
    <row r="20" spans="1:23" s="85" customFormat="1" ht="20.100000000000001" customHeight="1" x14ac:dyDescent="0.15">
      <c r="A20" s="42"/>
      <c r="B20" s="66"/>
      <c r="C20" s="23"/>
      <c r="D20" s="356"/>
      <c r="E20" s="88" t="s">
        <v>37</v>
      </c>
      <c r="F20" s="89">
        <f>SUM(P20)</f>
        <v>6072000</v>
      </c>
      <c r="G20" s="129" t="s">
        <v>108</v>
      </c>
      <c r="H20" s="130">
        <v>30360</v>
      </c>
      <c r="I20" s="131" t="s">
        <v>0</v>
      </c>
      <c r="J20" s="131">
        <v>2</v>
      </c>
      <c r="K20" s="131" t="s">
        <v>76</v>
      </c>
      <c r="L20" s="131" t="s">
        <v>0</v>
      </c>
      <c r="M20" s="131">
        <v>100</v>
      </c>
      <c r="N20" s="131" t="s">
        <v>3</v>
      </c>
      <c r="O20" s="131" t="s">
        <v>62</v>
      </c>
      <c r="P20" s="132">
        <f>H20*J20*M20</f>
        <v>6072000</v>
      </c>
      <c r="Q20" s="144">
        <v>0</v>
      </c>
      <c r="R20" s="144">
        <f>P20-Q20</f>
        <v>6072000</v>
      </c>
      <c r="S20" s="146">
        <f>Q20/P20</f>
        <v>0</v>
      </c>
      <c r="T20" s="133">
        <v>6069000</v>
      </c>
      <c r="U20" s="117">
        <v>3000</v>
      </c>
      <c r="V20" s="117">
        <v>0</v>
      </c>
      <c r="W20" s="128" t="s">
        <v>9</v>
      </c>
    </row>
    <row r="21" spans="1:23" s="85" customFormat="1" ht="20.100000000000001" customHeight="1" x14ac:dyDescent="0.15">
      <c r="A21" s="42"/>
      <c r="B21" s="66"/>
      <c r="C21" s="23"/>
      <c r="D21" s="356"/>
      <c r="E21" s="88" t="s">
        <v>31</v>
      </c>
      <c r="F21" s="89">
        <f>SUM(P21)</f>
        <v>6000000</v>
      </c>
      <c r="G21" s="44" t="s">
        <v>97</v>
      </c>
      <c r="H21" s="45">
        <v>600000</v>
      </c>
      <c r="I21" s="46" t="s">
        <v>0</v>
      </c>
      <c r="J21" s="46">
        <v>10</v>
      </c>
      <c r="K21" s="46" t="s">
        <v>76</v>
      </c>
      <c r="L21" s="46"/>
      <c r="M21" s="46"/>
      <c r="N21" s="46"/>
      <c r="O21" s="46" t="s">
        <v>62</v>
      </c>
      <c r="P21" s="47">
        <f>H21*J21</f>
        <v>6000000</v>
      </c>
      <c r="Q21" s="147">
        <v>1094500</v>
      </c>
      <c r="R21" s="147">
        <f>P21-Q21</f>
        <v>4905500</v>
      </c>
      <c r="S21" s="148">
        <f>Q21/P21</f>
        <v>0.18241666666666667</v>
      </c>
      <c r="T21" s="35">
        <v>0</v>
      </c>
      <c r="U21" s="35">
        <v>0</v>
      </c>
      <c r="V21" s="35">
        <v>6000000</v>
      </c>
      <c r="W21" s="99"/>
    </row>
    <row r="22" spans="1:23" s="85" customFormat="1" ht="20.100000000000001" customHeight="1" outlineLevel="2" x14ac:dyDescent="0.15">
      <c r="A22" s="42"/>
      <c r="B22" s="66"/>
      <c r="C22" s="23"/>
      <c r="D22" s="356"/>
      <c r="E22" s="373" t="s">
        <v>39</v>
      </c>
      <c r="F22" s="374">
        <f>SUM(P22:P23)</f>
        <v>8477000</v>
      </c>
      <c r="G22" s="44" t="s">
        <v>103</v>
      </c>
      <c r="H22" s="45">
        <v>1000000</v>
      </c>
      <c r="I22" s="46" t="s">
        <v>0</v>
      </c>
      <c r="J22" s="46">
        <v>7</v>
      </c>
      <c r="K22" s="46" t="s">
        <v>76</v>
      </c>
      <c r="L22" s="46"/>
      <c r="M22" s="46"/>
      <c r="N22" s="46"/>
      <c r="O22" s="46" t="s">
        <v>62</v>
      </c>
      <c r="P22" s="47">
        <f>H22*J22</f>
        <v>7000000</v>
      </c>
      <c r="Q22" s="147">
        <v>2670000</v>
      </c>
      <c r="R22" s="147">
        <f t="shared" ref="R22:R59" si="1">P22-Q22</f>
        <v>4330000</v>
      </c>
      <c r="S22" s="148">
        <f t="shared" ref="S22:S30" si="2">Q22/P22</f>
        <v>0.38142857142857145</v>
      </c>
      <c r="T22" s="35">
        <v>0</v>
      </c>
      <c r="U22" s="35">
        <v>0</v>
      </c>
      <c r="V22" s="35">
        <v>7000000</v>
      </c>
      <c r="W22" s="99"/>
    </row>
    <row r="23" spans="1:23" s="12" customFormat="1" ht="20.100000000000001" customHeight="1" outlineLevel="2" x14ac:dyDescent="0.15">
      <c r="A23" s="42"/>
      <c r="B23" s="66"/>
      <c r="C23" s="23"/>
      <c r="D23" s="356"/>
      <c r="E23" s="373"/>
      <c r="F23" s="374"/>
      <c r="G23" s="44" t="s">
        <v>106</v>
      </c>
      <c r="H23" s="45">
        <v>1477000</v>
      </c>
      <c r="I23" s="46" t="s">
        <v>0</v>
      </c>
      <c r="J23" s="46">
        <v>1</v>
      </c>
      <c r="K23" s="46" t="s">
        <v>76</v>
      </c>
      <c r="L23" s="46"/>
      <c r="M23" s="46"/>
      <c r="N23" s="46"/>
      <c r="O23" s="48" t="s">
        <v>62</v>
      </c>
      <c r="P23" s="47">
        <f t="shared" ref="P23:P25" si="3">H23*J23</f>
        <v>1477000</v>
      </c>
      <c r="Q23" s="147">
        <v>0</v>
      </c>
      <c r="R23" s="147">
        <f t="shared" si="1"/>
        <v>1477000</v>
      </c>
      <c r="S23" s="148">
        <f t="shared" si="2"/>
        <v>0</v>
      </c>
      <c r="T23" s="35">
        <v>0</v>
      </c>
      <c r="U23" s="35">
        <v>0</v>
      </c>
      <c r="V23" s="35">
        <v>1477000</v>
      </c>
      <c r="W23" s="98"/>
    </row>
    <row r="24" spans="1:23" s="85" customFormat="1" ht="20.100000000000001" customHeight="1" outlineLevel="2" x14ac:dyDescent="0.15">
      <c r="A24" s="42"/>
      <c r="B24" s="66"/>
      <c r="C24" s="23"/>
      <c r="D24" s="356"/>
      <c r="E24" s="88" t="s">
        <v>109</v>
      </c>
      <c r="F24" s="89">
        <f>P24</f>
        <v>2500000</v>
      </c>
      <c r="G24" s="44" t="s">
        <v>105</v>
      </c>
      <c r="H24" s="45">
        <v>208334</v>
      </c>
      <c r="I24" s="46" t="s">
        <v>0</v>
      </c>
      <c r="J24" s="46">
        <v>12</v>
      </c>
      <c r="K24" s="46" t="s">
        <v>67</v>
      </c>
      <c r="L24" s="46"/>
      <c r="M24" s="46"/>
      <c r="N24" s="46"/>
      <c r="O24" s="46"/>
      <c r="P24" s="47">
        <f>H24*J24-8</f>
        <v>2500000</v>
      </c>
      <c r="Q24" s="147">
        <v>0</v>
      </c>
      <c r="R24" s="147">
        <f t="shared" si="1"/>
        <v>2500000</v>
      </c>
      <c r="S24" s="148">
        <f t="shared" si="2"/>
        <v>0</v>
      </c>
      <c r="T24" s="71">
        <v>2500000</v>
      </c>
      <c r="U24" s="35">
        <v>0</v>
      </c>
      <c r="V24" s="35">
        <v>0</v>
      </c>
      <c r="W24" s="99"/>
    </row>
    <row r="25" spans="1:23" s="85" customFormat="1" ht="20.100000000000001" customHeight="1" outlineLevel="2" x14ac:dyDescent="0.15">
      <c r="A25" s="42"/>
      <c r="B25" s="66"/>
      <c r="C25" s="23"/>
      <c r="D25" s="356"/>
      <c r="E25" s="88" t="s">
        <v>116</v>
      </c>
      <c r="F25" s="89">
        <f>SUM(P25)</f>
        <v>8000000</v>
      </c>
      <c r="G25" s="44" t="s">
        <v>111</v>
      </c>
      <c r="H25" s="45">
        <v>1000000</v>
      </c>
      <c r="I25" s="46" t="s">
        <v>0</v>
      </c>
      <c r="J25" s="46">
        <v>8</v>
      </c>
      <c r="K25" s="46" t="s">
        <v>76</v>
      </c>
      <c r="L25" s="46"/>
      <c r="M25" s="46"/>
      <c r="N25" s="46"/>
      <c r="O25" s="48" t="s">
        <v>62</v>
      </c>
      <c r="P25" s="47">
        <f t="shared" si="3"/>
        <v>8000000</v>
      </c>
      <c r="Q25" s="147">
        <v>1156000</v>
      </c>
      <c r="R25" s="147">
        <f t="shared" si="1"/>
        <v>6844000</v>
      </c>
      <c r="S25" s="148">
        <f t="shared" si="2"/>
        <v>0.14449999999999999</v>
      </c>
      <c r="T25" s="71">
        <v>8000000</v>
      </c>
      <c r="U25" s="35">
        <v>0</v>
      </c>
      <c r="V25" s="35">
        <v>0</v>
      </c>
      <c r="W25" s="99"/>
    </row>
    <row r="26" spans="1:23" s="85" customFormat="1" ht="20.100000000000001" customHeight="1" outlineLevel="2" x14ac:dyDescent="0.15">
      <c r="A26" s="42"/>
      <c r="B26" s="66"/>
      <c r="C26" s="23"/>
      <c r="D26" s="358"/>
      <c r="E26" s="88" t="s">
        <v>58</v>
      </c>
      <c r="F26" s="89">
        <f>SUM(P26)</f>
        <v>4000000</v>
      </c>
      <c r="G26" s="44" t="s">
        <v>55</v>
      </c>
      <c r="H26" s="45">
        <v>500000</v>
      </c>
      <c r="I26" s="46" t="s">
        <v>0</v>
      </c>
      <c r="J26" s="46">
        <v>4</v>
      </c>
      <c r="K26" s="46" t="s">
        <v>68</v>
      </c>
      <c r="L26" s="46" t="s">
        <v>0</v>
      </c>
      <c r="M26" s="46">
        <v>2</v>
      </c>
      <c r="N26" s="46" t="s">
        <v>76</v>
      </c>
      <c r="O26" s="46" t="s">
        <v>62</v>
      </c>
      <c r="P26" s="47">
        <f>H26*J26*M26</f>
        <v>4000000</v>
      </c>
      <c r="Q26" s="147">
        <v>0</v>
      </c>
      <c r="R26" s="147">
        <f t="shared" si="1"/>
        <v>4000000</v>
      </c>
      <c r="S26" s="148">
        <f t="shared" si="2"/>
        <v>0</v>
      </c>
      <c r="T26" s="35">
        <v>0</v>
      </c>
      <c r="U26" s="35">
        <v>2000000</v>
      </c>
      <c r="V26" s="35">
        <v>2000000</v>
      </c>
      <c r="W26" s="99"/>
    </row>
    <row r="27" spans="1:23" s="12" customFormat="1" ht="20.100000000000001" customHeight="1" outlineLevel="2" x14ac:dyDescent="0.15">
      <c r="A27" s="42"/>
      <c r="B27" s="66"/>
      <c r="C27" s="23"/>
      <c r="D27" s="357" t="s">
        <v>51</v>
      </c>
      <c r="E27" s="88"/>
      <c r="F27" s="78">
        <f>SUM(F28:F28)</f>
        <v>2300000</v>
      </c>
      <c r="G27" s="44"/>
      <c r="H27" s="45"/>
      <c r="I27" s="46"/>
      <c r="J27" s="46"/>
      <c r="K27" s="46"/>
      <c r="L27" s="46"/>
      <c r="M27" s="46"/>
      <c r="N27" s="46"/>
      <c r="O27" s="46"/>
      <c r="P27" s="47"/>
      <c r="Q27" s="147"/>
      <c r="R27" s="147">
        <f t="shared" si="1"/>
        <v>0</v>
      </c>
      <c r="S27" s="148"/>
      <c r="T27" s="73"/>
      <c r="U27" s="35"/>
      <c r="V27" s="35"/>
      <c r="W27" s="98"/>
    </row>
    <row r="28" spans="1:23" s="12" customFormat="1" ht="20.100000000000001" customHeight="1" outlineLevel="2" x14ac:dyDescent="0.15">
      <c r="A28" s="42"/>
      <c r="B28" s="66"/>
      <c r="C28" s="23"/>
      <c r="D28" s="358"/>
      <c r="E28" s="88" t="s">
        <v>51</v>
      </c>
      <c r="F28" s="89">
        <f>SUM(P28)</f>
        <v>2300000</v>
      </c>
      <c r="G28" s="44" t="s">
        <v>118</v>
      </c>
      <c r="H28" s="45">
        <v>6000</v>
      </c>
      <c r="I28" s="46" t="s">
        <v>0</v>
      </c>
      <c r="J28" s="46">
        <v>4</v>
      </c>
      <c r="K28" s="46" t="s">
        <v>68</v>
      </c>
      <c r="L28" s="46" t="s">
        <v>0</v>
      </c>
      <c r="M28" s="46">
        <v>96</v>
      </c>
      <c r="N28" s="46" t="s">
        <v>76</v>
      </c>
      <c r="O28" s="46" t="s">
        <v>62</v>
      </c>
      <c r="P28" s="47">
        <f>H28*J28*M28-4000</f>
        <v>2300000</v>
      </c>
      <c r="Q28" s="147">
        <v>252000</v>
      </c>
      <c r="R28" s="147">
        <f t="shared" si="1"/>
        <v>2048000</v>
      </c>
      <c r="S28" s="148">
        <f t="shared" si="2"/>
        <v>0.10956521739130434</v>
      </c>
      <c r="T28" s="35">
        <v>0</v>
      </c>
      <c r="U28" s="35">
        <v>2300000</v>
      </c>
      <c r="V28" s="35">
        <v>0</v>
      </c>
      <c r="W28" s="98"/>
    </row>
    <row r="29" spans="1:23" s="12" customFormat="1" ht="20.100000000000001" customHeight="1" outlineLevel="1" x14ac:dyDescent="0.15">
      <c r="A29" s="42"/>
      <c r="B29" s="66"/>
      <c r="C29" s="23"/>
      <c r="D29" s="385" t="s">
        <v>119</v>
      </c>
      <c r="E29" s="8"/>
      <c r="F29" s="31">
        <f>SUM(F30)</f>
        <v>18796000</v>
      </c>
      <c r="G29" s="44"/>
      <c r="H29" s="45"/>
      <c r="I29" s="46"/>
      <c r="J29" s="46"/>
      <c r="K29" s="46"/>
      <c r="L29" s="46"/>
      <c r="M29" s="46"/>
      <c r="N29" s="46"/>
      <c r="O29" s="46"/>
      <c r="P29" s="47"/>
      <c r="Q29" s="147"/>
      <c r="R29" s="147">
        <f t="shared" si="1"/>
        <v>0</v>
      </c>
      <c r="S29" s="148"/>
      <c r="T29" s="72"/>
      <c r="U29" s="35"/>
      <c r="V29" s="35"/>
      <c r="W29" s="98"/>
    </row>
    <row r="30" spans="1:23" s="12" customFormat="1" ht="20.100000000000001" customHeight="1" outlineLevel="1" x14ac:dyDescent="0.15">
      <c r="A30" s="42"/>
      <c r="B30" s="66"/>
      <c r="C30" s="23"/>
      <c r="D30" s="386"/>
      <c r="E30" s="375" t="s">
        <v>119</v>
      </c>
      <c r="F30" s="378">
        <f>SUM(P30:P31)</f>
        <v>18796000</v>
      </c>
      <c r="G30" s="37" t="s">
        <v>21</v>
      </c>
      <c r="H30" s="45">
        <v>3500</v>
      </c>
      <c r="I30" s="39" t="s">
        <v>0</v>
      </c>
      <c r="J30" s="39">
        <v>429</v>
      </c>
      <c r="K30" s="39" t="s">
        <v>61</v>
      </c>
      <c r="L30" s="39" t="s">
        <v>0</v>
      </c>
      <c r="M30" s="39">
        <v>12</v>
      </c>
      <c r="N30" s="39" t="s">
        <v>67</v>
      </c>
      <c r="O30" s="39" t="s">
        <v>62</v>
      </c>
      <c r="P30" s="49">
        <f>ROUNDUP(H30*J30*M30,-3)</f>
        <v>18018000</v>
      </c>
      <c r="Q30" s="149">
        <v>0</v>
      </c>
      <c r="R30" s="147">
        <f t="shared" si="1"/>
        <v>18018000</v>
      </c>
      <c r="S30" s="148">
        <f t="shared" si="2"/>
        <v>0</v>
      </c>
      <c r="T30" s="35">
        <v>0</v>
      </c>
      <c r="U30" s="35">
        <v>18018000</v>
      </c>
      <c r="V30" s="35">
        <v>0</v>
      </c>
      <c r="W30" s="98"/>
    </row>
    <row r="31" spans="1:23" s="12" customFormat="1" ht="20.100000000000001" customHeight="1" outlineLevel="1" x14ac:dyDescent="0.15">
      <c r="A31" s="42"/>
      <c r="B31" s="66"/>
      <c r="C31" s="23"/>
      <c r="D31" s="387"/>
      <c r="E31" s="377"/>
      <c r="F31" s="380"/>
      <c r="G31" s="129" t="s">
        <v>112</v>
      </c>
      <c r="H31" s="130">
        <v>6484</v>
      </c>
      <c r="I31" s="131" t="s">
        <v>0</v>
      </c>
      <c r="J31" s="131">
        <v>10</v>
      </c>
      <c r="K31" s="131" t="s">
        <v>76</v>
      </c>
      <c r="L31" s="131" t="s">
        <v>0</v>
      </c>
      <c r="M31" s="131">
        <v>12</v>
      </c>
      <c r="N31" s="131" t="s">
        <v>67</v>
      </c>
      <c r="O31" s="134" t="s">
        <v>62</v>
      </c>
      <c r="P31" s="132">
        <f>H31*J31*M31-80</f>
        <v>778000</v>
      </c>
      <c r="Q31" s="144">
        <v>25310</v>
      </c>
      <c r="R31" s="144">
        <f t="shared" si="1"/>
        <v>752690</v>
      </c>
      <c r="S31" s="145">
        <f>Q31/P31</f>
        <v>3.2532133676092548E-2</v>
      </c>
      <c r="T31" s="117"/>
      <c r="U31" s="117"/>
      <c r="V31" s="117">
        <v>778000</v>
      </c>
      <c r="W31" s="118" t="s">
        <v>29</v>
      </c>
    </row>
    <row r="32" spans="1:23" s="12" customFormat="1" ht="20.100000000000001" customHeight="1" outlineLevel="1" x14ac:dyDescent="0.15">
      <c r="A32" s="42"/>
      <c r="B32" s="66"/>
      <c r="C32" s="23"/>
      <c r="D32" s="357" t="s">
        <v>32</v>
      </c>
      <c r="E32" s="8"/>
      <c r="F32" s="31">
        <f>SUM(F33:F33)</f>
        <v>6000000</v>
      </c>
      <c r="G32" s="44"/>
      <c r="H32" s="45"/>
      <c r="I32" s="46"/>
      <c r="J32" s="46"/>
      <c r="K32" s="46"/>
      <c r="L32" s="46"/>
      <c r="M32" s="46"/>
      <c r="N32" s="46"/>
      <c r="O32" s="46"/>
      <c r="P32" s="47"/>
      <c r="Q32" s="147"/>
      <c r="R32" s="147">
        <f t="shared" si="1"/>
        <v>0</v>
      </c>
      <c r="S32" s="147"/>
      <c r="T32" s="70"/>
      <c r="U32" s="35"/>
      <c r="V32" s="35"/>
      <c r="W32" s="98"/>
    </row>
    <row r="33" spans="1:23" s="85" customFormat="1" ht="20.100000000000001" customHeight="1" outlineLevel="1" x14ac:dyDescent="0.15">
      <c r="A33" s="42"/>
      <c r="B33" s="66"/>
      <c r="C33" s="23"/>
      <c r="D33" s="356"/>
      <c r="E33" s="91" t="s">
        <v>32</v>
      </c>
      <c r="F33" s="93">
        <f>SUM(P33)</f>
        <v>6000000</v>
      </c>
      <c r="G33" s="44" t="s">
        <v>117</v>
      </c>
      <c r="H33" s="50">
        <v>1500000</v>
      </c>
      <c r="I33" s="51" t="s">
        <v>0</v>
      </c>
      <c r="J33" s="51">
        <v>4</v>
      </c>
      <c r="K33" s="51" t="s">
        <v>76</v>
      </c>
      <c r="L33" s="51"/>
      <c r="M33" s="51"/>
      <c r="N33" s="51"/>
      <c r="O33" s="52" t="s">
        <v>62</v>
      </c>
      <c r="P33" s="41">
        <f>H33*J33</f>
        <v>6000000</v>
      </c>
      <c r="Q33" s="150">
        <v>0</v>
      </c>
      <c r="R33" s="147">
        <f t="shared" si="1"/>
        <v>6000000</v>
      </c>
      <c r="S33" s="151">
        <f>Q33/P33</f>
        <v>0</v>
      </c>
      <c r="T33" s="35">
        <v>0</v>
      </c>
      <c r="U33" s="35">
        <v>4500000</v>
      </c>
      <c r="V33" s="35">
        <v>1500000</v>
      </c>
      <c r="W33" s="99"/>
    </row>
    <row r="34" spans="1:23" s="12" customFormat="1" ht="20.100000000000001" customHeight="1" outlineLevel="1" x14ac:dyDescent="0.15">
      <c r="A34" s="42"/>
      <c r="B34" s="66"/>
      <c r="C34" s="23"/>
      <c r="D34" s="357" t="s">
        <v>56</v>
      </c>
      <c r="E34" s="88"/>
      <c r="F34" s="78">
        <f>SUM(F35)</f>
        <v>16920000</v>
      </c>
      <c r="G34" s="44"/>
      <c r="H34" s="50"/>
      <c r="I34" s="51"/>
      <c r="J34" s="51"/>
      <c r="K34" s="51"/>
      <c r="L34" s="51"/>
      <c r="M34" s="51"/>
      <c r="N34" s="51"/>
      <c r="O34" s="52"/>
      <c r="P34" s="41"/>
      <c r="Q34" s="150"/>
      <c r="R34" s="147">
        <f t="shared" si="1"/>
        <v>0</v>
      </c>
      <c r="S34" s="151"/>
      <c r="T34" s="70"/>
      <c r="U34" s="35"/>
      <c r="V34" s="35"/>
      <c r="W34" s="98"/>
    </row>
    <row r="35" spans="1:23" s="12" customFormat="1" ht="20.100000000000001" customHeight="1" outlineLevel="1" x14ac:dyDescent="0.15">
      <c r="A35" s="42"/>
      <c r="B35" s="66"/>
      <c r="C35" s="23"/>
      <c r="D35" s="358"/>
      <c r="E35" s="88" t="s">
        <v>33</v>
      </c>
      <c r="F35" s="89">
        <f>SUM(P35)</f>
        <v>16920000</v>
      </c>
      <c r="G35" s="129" t="s">
        <v>113</v>
      </c>
      <c r="H35" s="130">
        <v>1410000</v>
      </c>
      <c r="I35" s="131" t="s">
        <v>0</v>
      </c>
      <c r="J35" s="131">
        <v>12</v>
      </c>
      <c r="K35" s="131" t="s">
        <v>67</v>
      </c>
      <c r="L35" s="131"/>
      <c r="M35" s="131"/>
      <c r="N35" s="131"/>
      <c r="O35" s="131" t="s">
        <v>62</v>
      </c>
      <c r="P35" s="132">
        <f>H35*J35</f>
        <v>16920000</v>
      </c>
      <c r="Q35" s="144">
        <v>2764660</v>
      </c>
      <c r="R35" s="144">
        <f t="shared" si="1"/>
        <v>14155340</v>
      </c>
      <c r="S35" s="152">
        <f t="shared" ref="S35:S38" si="4">Q35/P35</f>
        <v>0.16339598108747044</v>
      </c>
      <c r="T35" s="117">
        <v>0</v>
      </c>
      <c r="U35" s="117">
        <v>16920000</v>
      </c>
      <c r="V35" s="117">
        <v>0</v>
      </c>
      <c r="W35" s="118" t="s">
        <v>89</v>
      </c>
    </row>
    <row r="36" spans="1:23" s="12" customFormat="1" ht="20.100000000000001" customHeight="1" outlineLevel="1" x14ac:dyDescent="0.15">
      <c r="A36" s="42"/>
      <c r="B36" s="66"/>
      <c r="C36" s="23"/>
      <c r="D36" s="357" t="s">
        <v>24</v>
      </c>
      <c r="E36" s="53"/>
      <c r="F36" s="30">
        <f>SUM(F37:F43)</f>
        <v>419224000</v>
      </c>
      <c r="G36" s="45"/>
      <c r="H36" s="45"/>
      <c r="I36" s="46"/>
      <c r="J36" s="46"/>
      <c r="K36" s="46"/>
      <c r="L36" s="46"/>
      <c r="M36" s="51"/>
      <c r="N36" s="51"/>
      <c r="O36" s="51"/>
      <c r="P36" s="47"/>
      <c r="Q36" s="147"/>
      <c r="R36" s="147">
        <f t="shared" si="1"/>
        <v>0</v>
      </c>
      <c r="S36" s="151"/>
      <c r="T36" s="70"/>
      <c r="U36" s="35"/>
      <c r="V36" s="35"/>
      <c r="W36" s="98"/>
    </row>
    <row r="37" spans="1:23" s="12" customFormat="1" ht="20.100000000000001" customHeight="1" x14ac:dyDescent="0.15">
      <c r="A37" s="42"/>
      <c r="B37" s="66"/>
      <c r="C37" s="23"/>
      <c r="D37" s="356"/>
      <c r="E37" s="375" t="s">
        <v>24</v>
      </c>
      <c r="F37" s="378">
        <f>SUM(P37:P43)</f>
        <v>419224000</v>
      </c>
      <c r="G37" s="37" t="s">
        <v>125</v>
      </c>
      <c r="H37" s="45">
        <v>58000000</v>
      </c>
      <c r="I37" s="39" t="s">
        <v>0</v>
      </c>
      <c r="J37" s="39">
        <v>1</v>
      </c>
      <c r="K37" s="39" t="s">
        <v>78</v>
      </c>
      <c r="L37" s="39"/>
      <c r="M37" s="39"/>
      <c r="N37" s="39"/>
      <c r="O37" s="39" t="s">
        <v>62</v>
      </c>
      <c r="P37" s="49">
        <f t="shared" ref="P37:P41" si="5">H37*J37</f>
        <v>58000000</v>
      </c>
      <c r="Q37" s="149"/>
      <c r="R37" s="147">
        <f t="shared" si="1"/>
        <v>58000000</v>
      </c>
      <c r="S37" s="151">
        <f t="shared" si="4"/>
        <v>0</v>
      </c>
      <c r="T37" s="74">
        <v>20000000</v>
      </c>
      <c r="U37" s="35">
        <v>8000000</v>
      </c>
      <c r="V37" s="35">
        <v>30000000</v>
      </c>
      <c r="W37" s="98"/>
    </row>
    <row r="38" spans="1:23" s="12" customFormat="1" ht="20.100000000000001" customHeight="1" x14ac:dyDescent="0.15">
      <c r="A38" s="42"/>
      <c r="B38" s="66"/>
      <c r="C38" s="23"/>
      <c r="D38" s="356"/>
      <c r="E38" s="376"/>
      <c r="F38" s="379"/>
      <c r="G38" s="37" t="s">
        <v>142</v>
      </c>
      <c r="H38" s="38">
        <v>100000000</v>
      </c>
      <c r="I38" s="39" t="s">
        <v>0</v>
      </c>
      <c r="J38" s="39">
        <v>1</v>
      </c>
      <c r="K38" s="39" t="s">
        <v>65</v>
      </c>
      <c r="L38" s="39"/>
      <c r="M38" s="39"/>
      <c r="N38" s="39"/>
      <c r="O38" s="39" t="s">
        <v>62</v>
      </c>
      <c r="P38" s="49">
        <f t="shared" si="5"/>
        <v>100000000</v>
      </c>
      <c r="Q38" s="149"/>
      <c r="R38" s="147">
        <f t="shared" si="1"/>
        <v>100000000</v>
      </c>
      <c r="S38" s="151">
        <f t="shared" si="4"/>
        <v>0</v>
      </c>
      <c r="T38" s="74">
        <v>100000000</v>
      </c>
      <c r="U38" s="35">
        <v>0</v>
      </c>
      <c r="V38" s="35">
        <v>0</v>
      </c>
      <c r="W38" s="98"/>
    </row>
    <row r="39" spans="1:23" s="12" customFormat="1" ht="20.100000000000001" customHeight="1" x14ac:dyDescent="0.15">
      <c r="A39" s="42"/>
      <c r="B39" s="66"/>
      <c r="C39" s="23"/>
      <c r="D39" s="356"/>
      <c r="E39" s="376"/>
      <c r="F39" s="379"/>
      <c r="G39" s="113" t="s">
        <v>121</v>
      </c>
      <c r="H39" s="130">
        <v>99868000</v>
      </c>
      <c r="I39" s="115" t="s">
        <v>0</v>
      </c>
      <c r="J39" s="115">
        <v>1</v>
      </c>
      <c r="K39" s="115" t="s">
        <v>78</v>
      </c>
      <c r="L39" s="115"/>
      <c r="M39" s="115"/>
      <c r="N39" s="115"/>
      <c r="O39" s="115" t="s">
        <v>62</v>
      </c>
      <c r="P39" s="116">
        <f t="shared" si="5"/>
        <v>99868000</v>
      </c>
      <c r="Q39" s="153">
        <v>99867900</v>
      </c>
      <c r="R39" s="144">
        <f t="shared" si="1"/>
        <v>100</v>
      </c>
      <c r="S39" s="154">
        <f>Q39/P39</f>
        <v>0.99999899867825526</v>
      </c>
      <c r="T39" s="135">
        <v>49868000</v>
      </c>
      <c r="U39" s="117">
        <v>0</v>
      </c>
      <c r="V39" s="117">
        <v>50000000</v>
      </c>
      <c r="W39" s="136" t="s">
        <v>86</v>
      </c>
    </row>
    <row r="40" spans="1:23" s="85" customFormat="1" ht="20.100000000000001" customHeight="1" x14ac:dyDescent="0.15">
      <c r="A40" s="42"/>
      <c r="B40" s="66"/>
      <c r="C40" s="23"/>
      <c r="D40" s="356"/>
      <c r="E40" s="376"/>
      <c r="F40" s="379"/>
      <c r="G40" s="113" t="s">
        <v>139</v>
      </c>
      <c r="H40" s="130">
        <v>39380000</v>
      </c>
      <c r="I40" s="115" t="s">
        <v>0</v>
      </c>
      <c r="J40" s="115">
        <v>1</v>
      </c>
      <c r="K40" s="115" t="s">
        <v>78</v>
      </c>
      <c r="L40" s="115"/>
      <c r="M40" s="115"/>
      <c r="N40" s="115"/>
      <c r="O40" s="115" t="s">
        <v>62</v>
      </c>
      <c r="P40" s="116">
        <f t="shared" si="5"/>
        <v>39380000</v>
      </c>
      <c r="Q40" s="153">
        <v>39380000</v>
      </c>
      <c r="R40" s="144">
        <f t="shared" si="1"/>
        <v>0</v>
      </c>
      <c r="S40" s="154">
        <f t="shared" ref="S40:S42" si="6">Q40/P40</f>
        <v>1</v>
      </c>
      <c r="T40" s="135">
        <v>29380000</v>
      </c>
      <c r="U40" s="117">
        <v>0</v>
      </c>
      <c r="V40" s="117">
        <v>10000000</v>
      </c>
      <c r="W40" s="137" t="s">
        <v>87</v>
      </c>
    </row>
    <row r="41" spans="1:23" s="85" customFormat="1" ht="20.100000000000001" customHeight="1" x14ac:dyDescent="0.15">
      <c r="A41" s="42"/>
      <c r="B41" s="66"/>
      <c r="C41" s="23"/>
      <c r="D41" s="356"/>
      <c r="E41" s="376"/>
      <c r="F41" s="379"/>
      <c r="G41" s="103" t="s">
        <v>8</v>
      </c>
      <c r="H41" s="104">
        <v>55000000</v>
      </c>
      <c r="I41" s="105" t="s">
        <v>0</v>
      </c>
      <c r="J41" s="139" t="s">
        <v>81</v>
      </c>
      <c r="K41" s="105" t="s">
        <v>78</v>
      </c>
      <c r="L41" s="105"/>
      <c r="M41" s="105"/>
      <c r="N41" s="105"/>
      <c r="O41" s="105" t="s">
        <v>62</v>
      </c>
      <c r="P41" s="106">
        <f t="shared" si="5"/>
        <v>0</v>
      </c>
      <c r="Q41" s="155"/>
      <c r="R41" s="156">
        <f t="shared" si="1"/>
        <v>0</v>
      </c>
      <c r="S41" s="157"/>
      <c r="T41" s="107">
        <v>0</v>
      </c>
      <c r="U41" s="108">
        <v>0</v>
      </c>
      <c r="V41" s="109" t="s">
        <v>81</v>
      </c>
      <c r="W41" s="110" t="s">
        <v>130</v>
      </c>
    </row>
    <row r="42" spans="1:23" s="85" customFormat="1" ht="20.100000000000001" customHeight="1" x14ac:dyDescent="0.15">
      <c r="A42" s="42"/>
      <c r="B42" s="66"/>
      <c r="C42" s="23"/>
      <c r="D42" s="356"/>
      <c r="E42" s="376"/>
      <c r="F42" s="379"/>
      <c r="G42" s="113" t="s">
        <v>11</v>
      </c>
      <c r="H42" s="130">
        <v>96174000</v>
      </c>
      <c r="I42" s="115" t="s">
        <v>0</v>
      </c>
      <c r="J42" s="115">
        <v>1</v>
      </c>
      <c r="K42" s="115" t="s">
        <v>78</v>
      </c>
      <c r="L42" s="115"/>
      <c r="M42" s="115"/>
      <c r="N42" s="115"/>
      <c r="O42" s="115" t="s">
        <v>62</v>
      </c>
      <c r="P42" s="116">
        <f>H42*J42</f>
        <v>96174000</v>
      </c>
      <c r="Q42" s="153">
        <v>96173350</v>
      </c>
      <c r="R42" s="144">
        <f t="shared" si="1"/>
        <v>650</v>
      </c>
      <c r="S42" s="154">
        <f t="shared" si="6"/>
        <v>0.99999324141659907</v>
      </c>
      <c r="T42" s="117">
        <v>0</v>
      </c>
      <c r="U42" s="117">
        <v>26174000</v>
      </c>
      <c r="V42" s="117">
        <v>70000000</v>
      </c>
      <c r="W42" s="138" t="s">
        <v>93</v>
      </c>
    </row>
    <row r="43" spans="1:23" s="12" customFormat="1" ht="20.100000000000001" customHeight="1" x14ac:dyDescent="0.15">
      <c r="A43" s="42"/>
      <c r="B43" s="66"/>
      <c r="C43" s="23"/>
      <c r="D43" s="356"/>
      <c r="E43" s="376"/>
      <c r="F43" s="379"/>
      <c r="G43" s="37" t="s">
        <v>114</v>
      </c>
      <c r="H43" s="45">
        <v>5012</v>
      </c>
      <c r="I43" s="39" t="s">
        <v>0</v>
      </c>
      <c r="J43" s="39">
        <v>429</v>
      </c>
      <c r="K43" s="39" t="s">
        <v>61</v>
      </c>
      <c r="L43" s="39" t="s">
        <v>0</v>
      </c>
      <c r="M43" s="39">
        <v>12</v>
      </c>
      <c r="N43" s="39" t="s">
        <v>67</v>
      </c>
      <c r="O43" s="39" t="s">
        <v>62</v>
      </c>
      <c r="P43" s="49">
        <f>ROUNDUP(H43*J43*M43,-3)</f>
        <v>25802000</v>
      </c>
      <c r="Q43" s="149">
        <v>0</v>
      </c>
      <c r="R43" s="147">
        <f t="shared" si="1"/>
        <v>25802000</v>
      </c>
      <c r="S43" s="158">
        <f>Q43/P43</f>
        <v>0</v>
      </c>
      <c r="T43" s="35">
        <v>0</v>
      </c>
      <c r="U43" s="35">
        <v>25802000</v>
      </c>
      <c r="V43" s="35">
        <v>0</v>
      </c>
      <c r="W43" s="100"/>
    </row>
    <row r="44" spans="1:23" s="12" customFormat="1" ht="20.100000000000001" customHeight="1" x14ac:dyDescent="0.15">
      <c r="A44" s="42"/>
      <c r="B44" s="64"/>
      <c r="C44" s="54" t="s">
        <v>72</v>
      </c>
      <c r="D44" s="80"/>
      <c r="E44" s="55"/>
      <c r="F44" s="30">
        <f>SUM(F45:F46)</f>
        <v>54400000</v>
      </c>
      <c r="G44" s="44"/>
      <c r="H44" s="45"/>
      <c r="I44" s="46"/>
      <c r="J44" s="46"/>
      <c r="K44" s="46"/>
      <c r="L44" s="46"/>
      <c r="M44" s="46"/>
      <c r="N44" s="46"/>
      <c r="O44" s="46"/>
      <c r="P44" s="47"/>
      <c r="Q44" s="147"/>
      <c r="R44" s="147">
        <f t="shared" si="1"/>
        <v>0</v>
      </c>
      <c r="S44" s="158"/>
      <c r="T44" s="70"/>
      <c r="U44" s="35"/>
      <c r="V44" s="35"/>
      <c r="W44" s="98"/>
    </row>
    <row r="45" spans="1:23" s="85" customFormat="1" ht="20.100000000000001" customHeight="1" outlineLevel="2" x14ac:dyDescent="0.15">
      <c r="A45" s="42"/>
      <c r="B45" s="64"/>
      <c r="C45" s="23"/>
      <c r="D45" s="357" t="s">
        <v>72</v>
      </c>
      <c r="E45" s="91" t="s">
        <v>36</v>
      </c>
      <c r="F45" s="93">
        <f>SUM(P45)</f>
        <v>22400000</v>
      </c>
      <c r="G45" s="37" t="s">
        <v>57</v>
      </c>
      <c r="H45" s="38">
        <v>140000</v>
      </c>
      <c r="I45" s="39" t="s">
        <v>0</v>
      </c>
      <c r="J45" s="39">
        <v>4</v>
      </c>
      <c r="K45" s="39" t="s">
        <v>68</v>
      </c>
      <c r="L45" s="39" t="s">
        <v>0</v>
      </c>
      <c r="M45" s="39">
        <v>40</v>
      </c>
      <c r="N45" s="39" t="s">
        <v>76</v>
      </c>
      <c r="O45" s="39" t="s">
        <v>62</v>
      </c>
      <c r="P45" s="49">
        <f>H45*J45*M45</f>
        <v>22400000</v>
      </c>
      <c r="Q45" s="149">
        <v>5431520</v>
      </c>
      <c r="R45" s="147">
        <f t="shared" si="1"/>
        <v>16968480</v>
      </c>
      <c r="S45" s="158">
        <f t="shared" ref="S45:S49" si="7">Q45/P45</f>
        <v>0.24247857142857143</v>
      </c>
      <c r="T45" s="35">
        <v>0</v>
      </c>
      <c r="U45" s="35">
        <v>0</v>
      </c>
      <c r="V45" s="35">
        <f>P45</f>
        <v>22400000</v>
      </c>
      <c r="W45" s="99"/>
    </row>
    <row r="46" spans="1:23" s="12" customFormat="1" ht="20.100000000000001" customHeight="1" outlineLevel="2" x14ac:dyDescent="0.15">
      <c r="A46" s="42"/>
      <c r="B46" s="64"/>
      <c r="C46" s="23"/>
      <c r="D46" s="358"/>
      <c r="E46" s="58" t="s">
        <v>45</v>
      </c>
      <c r="F46" s="83">
        <f>SUM(P46)</f>
        <v>32000000</v>
      </c>
      <c r="G46" s="37" t="s">
        <v>53</v>
      </c>
      <c r="H46" s="38">
        <v>2667000</v>
      </c>
      <c r="I46" s="39" t="s">
        <v>0</v>
      </c>
      <c r="J46" s="39">
        <v>4</v>
      </c>
      <c r="K46" s="39" t="s">
        <v>68</v>
      </c>
      <c r="L46" s="39" t="s">
        <v>0</v>
      </c>
      <c r="M46" s="39">
        <v>3</v>
      </c>
      <c r="N46" s="39" t="s">
        <v>76</v>
      </c>
      <c r="O46" s="39" t="s">
        <v>62</v>
      </c>
      <c r="P46" s="47">
        <f>H46*J46*M46-4000</f>
        <v>32000000</v>
      </c>
      <c r="Q46" s="147">
        <v>3488560</v>
      </c>
      <c r="R46" s="147">
        <f t="shared" si="1"/>
        <v>28511440</v>
      </c>
      <c r="S46" s="158">
        <f t="shared" si="7"/>
        <v>0.1090175</v>
      </c>
      <c r="T46" s="35">
        <v>0</v>
      </c>
      <c r="U46" s="35">
        <v>27000000</v>
      </c>
      <c r="V46" s="35">
        <v>5000000</v>
      </c>
      <c r="W46" s="101"/>
    </row>
    <row r="47" spans="1:23" s="12" customFormat="1" ht="20.100000000000001" customHeight="1" x14ac:dyDescent="0.15">
      <c r="A47" s="42"/>
      <c r="B47" s="64"/>
      <c r="C47" s="54" t="s">
        <v>26</v>
      </c>
      <c r="D47" s="80"/>
      <c r="E47" s="56"/>
      <c r="F47" s="77">
        <f>SUM(F48:F49)</f>
        <v>10400000</v>
      </c>
      <c r="G47" s="37"/>
      <c r="H47" s="38"/>
      <c r="I47" s="39"/>
      <c r="J47" s="39"/>
      <c r="K47" s="39"/>
      <c r="L47" s="39"/>
      <c r="M47" s="39"/>
      <c r="N47" s="39"/>
      <c r="O47" s="39"/>
      <c r="P47" s="49"/>
      <c r="Q47" s="149"/>
      <c r="R47" s="147">
        <f t="shared" si="1"/>
        <v>0</v>
      </c>
      <c r="S47" s="158"/>
      <c r="T47" s="70"/>
      <c r="U47" s="35"/>
      <c r="V47" s="35"/>
      <c r="W47" s="98"/>
    </row>
    <row r="48" spans="1:23" s="12" customFormat="1" ht="20.100000000000001" customHeight="1" x14ac:dyDescent="0.15">
      <c r="A48" s="42"/>
      <c r="B48" s="64"/>
      <c r="C48" s="23"/>
      <c r="D48" s="357" t="s">
        <v>44</v>
      </c>
      <c r="E48" s="375" t="s">
        <v>41</v>
      </c>
      <c r="F48" s="93">
        <f>SUM(P48:P48)</f>
        <v>5400000</v>
      </c>
      <c r="G48" s="37" t="s">
        <v>102</v>
      </c>
      <c r="H48" s="38">
        <v>30000</v>
      </c>
      <c r="I48" s="39" t="s">
        <v>0</v>
      </c>
      <c r="J48" s="39">
        <v>5</v>
      </c>
      <c r="K48" s="39" t="s">
        <v>83</v>
      </c>
      <c r="L48" s="39" t="s">
        <v>0</v>
      </c>
      <c r="M48" s="39">
        <v>36</v>
      </c>
      <c r="N48" s="39" t="s">
        <v>76</v>
      </c>
      <c r="O48" s="39" t="s">
        <v>62</v>
      </c>
      <c r="P48" s="49">
        <f>H48*J48*M48</f>
        <v>5400000</v>
      </c>
      <c r="Q48" s="149">
        <v>1218000</v>
      </c>
      <c r="R48" s="147">
        <f t="shared" si="1"/>
        <v>4182000</v>
      </c>
      <c r="S48" s="158">
        <f t="shared" si="7"/>
        <v>0.22555555555555556</v>
      </c>
      <c r="T48" s="35">
        <v>0</v>
      </c>
      <c r="U48" s="35">
        <v>0</v>
      </c>
      <c r="V48" s="35">
        <v>5400000</v>
      </c>
      <c r="W48" s="98"/>
    </row>
    <row r="49" spans="1:23" s="12" customFormat="1" ht="20.100000000000001" customHeight="1" x14ac:dyDescent="0.15">
      <c r="A49" s="43"/>
      <c r="B49" s="64"/>
      <c r="C49" s="23"/>
      <c r="D49" s="356"/>
      <c r="E49" s="376"/>
      <c r="F49" s="93">
        <f>SUM(P49:P49)</f>
        <v>5000000</v>
      </c>
      <c r="G49" s="37" t="s">
        <v>115</v>
      </c>
      <c r="H49" s="38">
        <v>2500000</v>
      </c>
      <c r="I49" s="39" t="s">
        <v>0</v>
      </c>
      <c r="J49" s="39">
        <v>2</v>
      </c>
      <c r="K49" s="39" t="s">
        <v>76</v>
      </c>
      <c r="L49" s="39"/>
      <c r="M49" s="39"/>
      <c r="N49" s="39"/>
      <c r="O49" s="39" t="s">
        <v>62</v>
      </c>
      <c r="P49" s="49">
        <f>H49*J49</f>
        <v>5000000</v>
      </c>
      <c r="Q49" s="149">
        <v>0</v>
      </c>
      <c r="R49" s="147">
        <f t="shared" si="1"/>
        <v>5000000</v>
      </c>
      <c r="S49" s="158">
        <f t="shared" si="7"/>
        <v>0</v>
      </c>
      <c r="T49" s="35">
        <v>0</v>
      </c>
      <c r="U49" s="35">
        <v>5000000</v>
      </c>
      <c r="V49" s="35">
        <v>0</v>
      </c>
      <c r="W49" s="98"/>
    </row>
    <row r="50" spans="1:23" s="12" customFormat="1" ht="20.100000000000001" customHeight="1" x14ac:dyDescent="0.15">
      <c r="A50" s="43"/>
      <c r="B50" s="64"/>
      <c r="C50" s="54" t="s">
        <v>34</v>
      </c>
      <c r="D50" s="80"/>
      <c r="E50" s="55"/>
      <c r="F50" s="77">
        <f>F51</f>
        <v>0</v>
      </c>
      <c r="G50" s="37"/>
      <c r="H50" s="38"/>
      <c r="I50" s="39"/>
      <c r="J50" s="39"/>
      <c r="K50" s="39"/>
      <c r="L50" s="39"/>
      <c r="M50" s="39"/>
      <c r="N50" s="39"/>
      <c r="O50" s="39"/>
      <c r="P50" s="49"/>
      <c r="Q50" s="149"/>
      <c r="R50" s="147">
        <f t="shared" si="1"/>
        <v>0</v>
      </c>
      <c r="S50" s="149"/>
      <c r="T50" s="35"/>
      <c r="U50" s="35"/>
      <c r="V50" s="35"/>
      <c r="W50" s="98"/>
    </row>
    <row r="51" spans="1:23" s="12" customFormat="1" ht="20.100000000000001" customHeight="1" x14ac:dyDescent="0.15">
      <c r="A51" s="43"/>
      <c r="B51" s="64"/>
      <c r="C51" s="23"/>
      <c r="D51" s="87" t="s">
        <v>22</v>
      </c>
      <c r="E51" s="84" t="s">
        <v>22</v>
      </c>
      <c r="F51" s="93">
        <f>P51</f>
        <v>0</v>
      </c>
      <c r="G51" s="103" t="s">
        <v>126</v>
      </c>
      <c r="H51" s="104">
        <v>50000000</v>
      </c>
      <c r="I51" s="105" t="s">
        <v>0</v>
      </c>
      <c r="J51" s="139" t="s">
        <v>81</v>
      </c>
      <c r="K51" s="105" t="s">
        <v>78</v>
      </c>
      <c r="L51" s="105"/>
      <c r="M51" s="105"/>
      <c r="N51" s="105"/>
      <c r="O51" s="105" t="s">
        <v>62</v>
      </c>
      <c r="P51" s="106">
        <f>H51*J51</f>
        <v>0</v>
      </c>
      <c r="Q51" s="155"/>
      <c r="R51" s="156">
        <f t="shared" si="1"/>
        <v>0</v>
      </c>
      <c r="S51" s="155"/>
      <c r="T51" s="109" t="s">
        <v>81</v>
      </c>
      <c r="U51" s="108">
        <v>0</v>
      </c>
      <c r="V51" s="108">
        <v>0</v>
      </c>
      <c r="W51" s="111" t="s">
        <v>99</v>
      </c>
    </row>
    <row r="52" spans="1:23" s="12" customFormat="1" ht="20.100000000000001" customHeight="1" x14ac:dyDescent="0.15">
      <c r="A52" s="43"/>
      <c r="B52" s="64"/>
      <c r="C52" s="26" t="s">
        <v>48</v>
      </c>
      <c r="D52" s="80"/>
      <c r="E52" s="55"/>
      <c r="F52" s="78">
        <f>F53</f>
        <v>785283000</v>
      </c>
      <c r="G52" s="44"/>
      <c r="H52" s="38"/>
      <c r="I52" s="39"/>
      <c r="J52" s="39"/>
      <c r="K52" s="39"/>
      <c r="L52" s="39"/>
      <c r="M52" s="39"/>
      <c r="N52" s="39"/>
      <c r="O52" s="39"/>
      <c r="P52" s="49"/>
      <c r="Q52" s="149"/>
      <c r="R52" s="147">
        <f t="shared" si="1"/>
        <v>0</v>
      </c>
      <c r="S52" s="149"/>
      <c r="T52" s="70"/>
      <c r="U52" s="35"/>
      <c r="V52" s="35"/>
      <c r="W52" s="98"/>
    </row>
    <row r="53" spans="1:23" s="85" customFormat="1" ht="20.100000000000001" customHeight="1" x14ac:dyDescent="0.15">
      <c r="A53" s="43"/>
      <c r="B53" s="64"/>
      <c r="C53" s="26"/>
      <c r="D53" s="357" t="s">
        <v>52</v>
      </c>
      <c r="E53" s="373" t="s">
        <v>50</v>
      </c>
      <c r="F53" s="374">
        <f>SUM(P53:P56)</f>
        <v>785283000</v>
      </c>
      <c r="G53" s="37" t="s">
        <v>140</v>
      </c>
      <c r="H53" s="38">
        <v>150000000</v>
      </c>
      <c r="I53" s="39" t="s">
        <v>0</v>
      </c>
      <c r="J53" s="39">
        <v>3</v>
      </c>
      <c r="K53" s="39" t="s">
        <v>65</v>
      </c>
      <c r="L53" s="39"/>
      <c r="M53" s="39"/>
      <c r="N53" s="39"/>
      <c r="O53" s="39" t="s">
        <v>62</v>
      </c>
      <c r="P53" s="49">
        <f>H53*J53</f>
        <v>450000000</v>
      </c>
      <c r="Q53" s="149">
        <v>450000000</v>
      </c>
      <c r="R53" s="147">
        <f t="shared" si="1"/>
        <v>0</v>
      </c>
      <c r="S53" s="158">
        <f>Q53/P53</f>
        <v>1</v>
      </c>
      <c r="T53" s="35">
        <v>250000000</v>
      </c>
      <c r="U53" s="35">
        <v>50000000</v>
      </c>
      <c r="V53" s="35">
        <v>150000000</v>
      </c>
      <c r="W53" s="99"/>
    </row>
    <row r="54" spans="1:23" s="85" customFormat="1" ht="20.100000000000001" customHeight="1" x14ac:dyDescent="0.15">
      <c r="A54" s="43"/>
      <c r="B54" s="64"/>
      <c r="C54" s="23"/>
      <c r="D54" s="356"/>
      <c r="E54" s="373"/>
      <c r="F54" s="374"/>
      <c r="G54" s="113" t="s">
        <v>128</v>
      </c>
      <c r="H54" s="114">
        <v>68000000</v>
      </c>
      <c r="I54" s="115" t="s">
        <v>0</v>
      </c>
      <c r="J54" s="115">
        <v>2</v>
      </c>
      <c r="K54" s="115" t="s">
        <v>65</v>
      </c>
      <c r="L54" s="115"/>
      <c r="M54" s="115"/>
      <c r="N54" s="115"/>
      <c r="O54" s="115" t="s">
        <v>62</v>
      </c>
      <c r="P54" s="116">
        <f t="shared" ref="P54:P55" si="8">H54*J54</f>
        <v>136000000</v>
      </c>
      <c r="Q54" s="153"/>
      <c r="R54" s="144">
        <f t="shared" si="1"/>
        <v>136000000</v>
      </c>
      <c r="S54" s="154">
        <f>Q54/P54</f>
        <v>0</v>
      </c>
      <c r="T54" s="117">
        <v>113000000</v>
      </c>
      <c r="U54" s="117"/>
      <c r="V54" s="117">
        <v>23000000</v>
      </c>
      <c r="W54" s="128" t="s">
        <v>129</v>
      </c>
    </row>
    <row r="55" spans="1:23" s="85" customFormat="1" ht="20.100000000000001" customHeight="1" x14ac:dyDescent="0.15">
      <c r="A55" s="43"/>
      <c r="B55" s="64"/>
      <c r="C55" s="23"/>
      <c r="D55" s="356"/>
      <c r="E55" s="373"/>
      <c r="F55" s="374"/>
      <c r="G55" s="113" t="s">
        <v>17</v>
      </c>
      <c r="H55" s="114">
        <v>39856600</v>
      </c>
      <c r="I55" s="115" t="s">
        <v>0</v>
      </c>
      <c r="J55" s="115">
        <v>5</v>
      </c>
      <c r="K55" s="115" t="s">
        <v>65</v>
      </c>
      <c r="L55" s="115"/>
      <c r="M55" s="115"/>
      <c r="N55" s="115"/>
      <c r="O55" s="115" t="s">
        <v>62</v>
      </c>
      <c r="P55" s="116">
        <f t="shared" si="8"/>
        <v>199283000</v>
      </c>
      <c r="Q55" s="153">
        <v>199283000</v>
      </c>
      <c r="R55" s="144">
        <f t="shared" si="1"/>
        <v>0</v>
      </c>
      <c r="S55" s="154">
        <f>Q55/P55</f>
        <v>1</v>
      </c>
      <c r="T55" s="117">
        <v>79283000</v>
      </c>
      <c r="U55" s="117">
        <v>30000000</v>
      </c>
      <c r="V55" s="117">
        <v>90000000</v>
      </c>
      <c r="W55" s="118" t="s">
        <v>88</v>
      </c>
    </row>
    <row r="56" spans="1:23" s="85" customFormat="1" ht="20.100000000000001" customHeight="1" x14ac:dyDescent="0.15">
      <c r="A56" s="43"/>
      <c r="B56" s="64"/>
      <c r="C56" s="23"/>
      <c r="D56" s="356"/>
      <c r="E56" s="373"/>
      <c r="F56" s="374"/>
      <c r="G56" s="103" t="s">
        <v>16</v>
      </c>
      <c r="H56" s="112">
        <v>6000000</v>
      </c>
      <c r="I56" s="105" t="s">
        <v>0</v>
      </c>
      <c r="J56" s="105">
        <v>5</v>
      </c>
      <c r="K56" s="105" t="s">
        <v>65</v>
      </c>
      <c r="L56" s="105"/>
      <c r="M56" s="105"/>
      <c r="N56" s="105"/>
      <c r="O56" s="105" t="s">
        <v>62</v>
      </c>
      <c r="P56" s="106">
        <v>0</v>
      </c>
      <c r="Q56" s="155"/>
      <c r="R56" s="156">
        <f t="shared" si="1"/>
        <v>0</v>
      </c>
      <c r="S56" s="155"/>
      <c r="T56" s="109" t="s">
        <v>81</v>
      </c>
      <c r="U56" s="108">
        <v>0</v>
      </c>
      <c r="V56" s="108">
        <v>0</v>
      </c>
      <c r="W56" s="111" t="s">
        <v>91</v>
      </c>
    </row>
    <row r="57" spans="1:23" s="12" customFormat="1" ht="20.100000000000001" customHeight="1" x14ac:dyDescent="0.15">
      <c r="A57" s="43"/>
      <c r="B57" s="67" t="s">
        <v>54</v>
      </c>
      <c r="C57" s="54" t="s">
        <v>28</v>
      </c>
      <c r="D57" s="80"/>
      <c r="E57" s="57"/>
      <c r="F57" s="81">
        <f>F58</f>
        <v>100000000</v>
      </c>
      <c r="G57" s="45"/>
      <c r="H57" s="45"/>
      <c r="I57" s="46"/>
      <c r="J57" s="46"/>
      <c r="K57" s="46"/>
      <c r="L57" s="46"/>
      <c r="M57" s="46"/>
      <c r="N57" s="46"/>
      <c r="O57" s="46"/>
      <c r="P57" s="47"/>
      <c r="Q57" s="147"/>
      <c r="R57" s="147"/>
      <c r="S57" s="147"/>
      <c r="T57" s="35"/>
      <c r="U57" s="35"/>
      <c r="V57" s="35"/>
      <c r="W57" s="98"/>
    </row>
    <row r="58" spans="1:23" s="12" customFormat="1" ht="20.100000000000001" customHeight="1" x14ac:dyDescent="0.15">
      <c r="A58" s="43"/>
      <c r="B58" s="64"/>
      <c r="C58" s="23"/>
      <c r="D58" s="15" t="s">
        <v>43</v>
      </c>
      <c r="E58" s="92" t="s">
        <v>43</v>
      </c>
      <c r="F58" s="94">
        <f>P58</f>
        <v>100000000</v>
      </c>
      <c r="G58" s="45" t="s">
        <v>120</v>
      </c>
      <c r="H58" s="45">
        <v>100000000</v>
      </c>
      <c r="I58" s="46" t="s">
        <v>0</v>
      </c>
      <c r="J58" s="39">
        <v>1</v>
      </c>
      <c r="K58" s="39" t="s">
        <v>78</v>
      </c>
      <c r="L58" s="46"/>
      <c r="M58" s="46"/>
      <c r="N58" s="46"/>
      <c r="O58" s="46" t="s">
        <v>62</v>
      </c>
      <c r="P58" s="49">
        <f>H58*J58</f>
        <v>100000000</v>
      </c>
      <c r="Q58" s="149">
        <v>0</v>
      </c>
      <c r="R58" s="147">
        <f t="shared" si="1"/>
        <v>100000000</v>
      </c>
      <c r="S58" s="158">
        <f>Q58/P58</f>
        <v>0</v>
      </c>
      <c r="T58" s="35">
        <v>0</v>
      </c>
      <c r="U58" s="35">
        <v>50000000</v>
      </c>
      <c r="V58" s="35">
        <v>50000000</v>
      </c>
      <c r="W58" s="98"/>
    </row>
    <row r="59" spans="1:23" s="18" customFormat="1" ht="20.100000000000001" customHeight="1" x14ac:dyDescent="0.15">
      <c r="A59" s="388" t="s">
        <v>104</v>
      </c>
      <c r="B59" s="389"/>
      <c r="C59" s="389"/>
      <c r="D59" s="389"/>
      <c r="E59" s="390"/>
      <c r="F59" s="22">
        <f>+SUM(F8,F17,F44,F47,F50,F52,F57)</f>
        <v>1667500000</v>
      </c>
      <c r="G59" s="19"/>
      <c r="H59" s="19"/>
      <c r="I59" s="20"/>
      <c r="J59" s="20"/>
      <c r="K59" s="20"/>
      <c r="L59" s="20"/>
      <c r="M59" s="20"/>
      <c r="N59" s="20"/>
      <c r="O59" s="20"/>
      <c r="P59" s="21">
        <f>SUM(P9:P58)</f>
        <v>1667500000</v>
      </c>
      <c r="Q59" s="159">
        <f>SUM(Q9:Q58)</f>
        <v>960339200</v>
      </c>
      <c r="R59" s="147">
        <f t="shared" si="1"/>
        <v>707160800</v>
      </c>
      <c r="S59" s="160">
        <f>Q59/P59</f>
        <v>0.57591556221889051</v>
      </c>
      <c r="T59" s="36">
        <f>SUM(T8:T58)</f>
        <v>667500000</v>
      </c>
      <c r="U59" s="36">
        <f>SUM(U8:U58)</f>
        <v>300000000</v>
      </c>
      <c r="V59" s="36">
        <f>SUM(V8:V58)</f>
        <v>700000000</v>
      </c>
      <c r="W59" s="102"/>
    </row>
    <row r="60" spans="1:23" ht="20.100000000000001" customHeight="1" x14ac:dyDescent="0.15"/>
    <row r="61" spans="1:23" ht="20.100000000000001" customHeight="1" x14ac:dyDescent="0.15">
      <c r="T61" s="97"/>
    </row>
    <row r="62" spans="1:23" x14ac:dyDescent="0.15">
      <c r="T62" s="97"/>
    </row>
  </sheetData>
  <mergeCells count="37">
    <mergeCell ref="E30:E31"/>
    <mergeCell ref="F30:F31"/>
    <mergeCell ref="D29:D31"/>
    <mergeCell ref="A59:E59"/>
    <mergeCell ref="D45:D46"/>
    <mergeCell ref="D48:D49"/>
    <mergeCell ref="E48:E49"/>
    <mergeCell ref="D53:D56"/>
    <mergeCell ref="E53:E56"/>
    <mergeCell ref="F53:F56"/>
    <mergeCell ref="D32:D33"/>
    <mergeCell ref="D34:D35"/>
    <mergeCell ref="D36:D43"/>
    <mergeCell ref="E37:E43"/>
    <mergeCell ref="F37:F43"/>
    <mergeCell ref="W6:W7"/>
    <mergeCell ref="E6:E7"/>
    <mergeCell ref="D18:D26"/>
    <mergeCell ref="E22:E23"/>
    <mergeCell ref="F22:F23"/>
    <mergeCell ref="D10:D16"/>
    <mergeCell ref="E10:E16"/>
    <mergeCell ref="F10:F16"/>
    <mergeCell ref="V11:V16"/>
    <mergeCell ref="Q6:Q8"/>
    <mergeCell ref="S6:S8"/>
    <mergeCell ref="R6:R8"/>
    <mergeCell ref="C9:C10"/>
    <mergeCell ref="D27:D28"/>
    <mergeCell ref="F6:F7"/>
    <mergeCell ref="G6:P7"/>
    <mergeCell ref="T6:V6"/>
    <mergeCell ref="A3:C3"/>
    <mergeCell ref="A6:A7"/>
    <mergeCell ref="B6:B7"/>
    <mergeCell ref="C6:C7"/>
    <mergeCell ref="D6:D7"/>
  </mergeCells>
  <phoneticPr fontId="37" type="noConversion"/>
  <printOptions horizontalCentered="1"/>
  <pageMargins left="0.2361111044883728" right="0.2361111044883728" top="0.19680555164813995" bottom="0.19680555164813995" header="0.31486111879348755" footer="0.31486111879348755"/>
  <pageSetup paperSize="8" scale="5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CDDD"/>
    <pageSetUpPr fitToPage="1"/>
  </sheetPr>
  <dimension ref="A3:Z65"/>
  <sheetViews>
    <sheetView view="pageBreakPreview" topLeftCell="F1" zoomScale="70" zoomScaleNormal="70" zoomScaleSheetLayoutView="70" workbookViewId="0">
      <pane ySplit="7" topLeftCell="A17" activePane="bottomLeft" state="frozen"/>
      <selection pane="bottomLeft" activeCell="G40" sqref="G40:W40"/>
    </sheetView>
  </sheetViews>
  <sheetFormatPr defaultColWidth="8.88671875" defaultRowHeight="14.25" outlineLevelRow="2" outlineLevelCol="1" x14ac:dyDescent="0.15"/>
  <cols>
    <col min="1" max="1" width="7.77734375" style="13" customWidth="1"/>
    <col min="2" max="2" width="7.77734375" style="68" customWidth="1"/>
    <col min="3" max="3" width="16.44140625" style="14" customWidth="1"/>
    <col min="4" max="4" width="17.33203125" style="15" customWidth="1"/>
    <col min="5" max="5" width="21.88671875" style="8" bestFit="1" customWidth="1"/>
    <col min="6" max="6" width="20" style="9" customWidth="1"/>
    <col min="7" max="7" width="47.44140625" style="10" customWidth="1"/>
    <col min="8" max="8" width="17.33203125" style="10" customWidth="1" outlineLevel="1"/>
    <col min="9" max="9" width="3.77734375" style="11" customWidth="1" outlineLevel="1"/>
    <col min="10" max="10" width="7.77734375" style="11" customWidth="1" outlineLevel="1"/>
    <col min="11" max="11" width="5.77734375" style="11" customWidth="1" outlineLevel="1"/>
    <col min="12" max="12" width="3.77734375" style="11" customWidth="1" outlineLevel="1"/>
    <col min="13" max="13" width="7.77734375" style="11" customWidth="1" outlineLevel="1"/>
    <col min="14" max="14" width="5.77734375" style="11" customWidth="1" outlineLevel="1"/>
    <col min="15" max="15" width="3.77734375" style="11" customWidth="1" outlineLevel="1"/>
    <col min="16" max="16" width="20.77734375" style="16" customWidth="1"/>
    <col min="17" max="17" width="14.5546875" style="16" hidden="1" customWidth="1"/>
    <col min="18" max="18" width="18.5546875" style="16" hidden="1" customWidth="1"/>
    <col min="19" max="19" width="14.109375" style="16" hidden="1" customWidth="1"/>
    <col min="20" max="20" width="15.77734375" style="12" customWidth="1"/>
    <col min="21" max="22" width="15.77734375" style="34" customWidth="1"/>
    <col min="23" max="23" width="35.6640625" style="98" customWidth="1"/>
    <col min="24" max="24" width="8.88671875" style="12"/>
    <col min="25" max="26" width="8.6640625" customWidth="1"/>
    <col min="27" max="16384" width="8.88671875" style="12"/>
  </cols>
  <sheetData>
    <row r="3" spans="1:24" s="5" customFormat="1" ht="20.100000000000001" customHeight="1" x14ac:dyDescent="0.15">
      <c r="A3" s="349" t="s">
        <v>124</v>
      </c>
      <c r="B3" s="349"/>
      <c r="C3" s="349"/>
      <c r="D3" s="1" t="s">
        <v>98</v>
      </c>
      <c r="E3" s="1"/>
      <c r="F3" s="1"/>
      <c r="G3" s="90"/>
      <c r="H3" s="90" t="s">
        <v>110</v>
      </c>
      <c r="I3" s="2"/>
      <c r="J3" s="3" t="s">
        <v>96</v>
      </c>
      <c r="K3" s="2"/>
      <c r="L3" s="2"/>
      <c r="M3" s="2"/>
      <c r="N3" s="2"/>
      <c r="O3" s="2"/>
      <c r="P3" s="4"/>
      <c r="Q3" s="4"/>
      <c r="R3" s="4"/>
      <c r="S3" s="4"/>
      <c r="U3" s="33"/>
      <c r="V3" s="33"/>
      <c r="W3" s="98"/>
    </row>
    <row r="4" spans="1:24" s="5" customFormat="1" ht="20.100000000000001" customHeight="1" x14ac:dyDescent="0.15">
      <c r="A4" s="90" t="s">
        <v>122</v>
      </c>
      <c r="B4" s="62"/>
      <c r="C4" s="6"/>
      <c r="D4" s="1" t="s">
        <v>127</v>
      </c>
      <c r="E4" s="1"/>
      <c r="F4" s="1"/>
      <c r="G4" s="90"/>
      <c r="H4" s="90" t="s">
        <v>20</v>
      </c>
      <c r="I4" s="2"/>
      <c r="J4" s="3"/>
      <c r="K4" s="3"/>
      <c r="L4" s="3" t="s">
        <v>25</v>
      </c>
      <c r="M4" s="3"/>
      <c r="N4" s="2"/>
      <c r="O4" s="2"/>
      <c r="P4" s="4"/>
      <c r="Q4" s="4"/>
      <c r="R4" s="4"/>
      <c r="S4" s="4"/>
      <c r="U4" s="33"/>
      <c r="V4" s="33"/>
      <c r="W4" s="98"/>
    </row>
    <row r="5" spans="1:24" ht="20.100000000000001" customHeight="1" x14ac:dyDescent="0.15">
      <c r="A5" s="90" t="s">
        <v>1</v>
      </c>
      <c r="B5" s="62"/>
      <c r="C5" s="6"/>
      <c r="D5" s="7"/>
      <c r="H5" s="90" t="s">
        <v>1</v>
      </c>
      <c r="V5" s="32" t="s">
        <v>38</v>
      </c>
    </row>
    <row r="6" spans="1:24" s="17" customFormat="1" ht="20.100000000000001" customHeight="1" x14ac:dyDescent="0.15">
      <c r="A6" s="350" t="s">
        <v>60</v>
      </c>
      <c r="B6" s="352" t="s">
        <v>77</v>
      </c>
      <c r="C6" s="350" t="s">
        <v>63</v>
      </c>
      <c r="D6" s="354" t="s">
        <v>71</v>
      </c>
      <c r="E6" s="371" t="s">
        <v>66</v>
      </c>
      <c r="F6" s="359" t="s">
        <v>73</v>
      </c>
      <c r="G6" s="361" t="s">
        <v>123</v>
      </c>
      <c r="H6" s="362"/>
      <c r="I6" s="362"/>
      <c r="J6" s="362"/>
      <c r="K6" s="362"/>
      <c r="L6" s="362"/>
      <c r="M6" s="362"/>
      <c r="N6" s="362"/>
      <c r="O6" s="362"/>
      <c r="P6" s="363"/>
      <c r="Q6" s="359" t="s">
        <v>79</v>
      </c>
      <c r="R6" s="359" t="s">
        <v>4</v>
      </c>
      <c r="S6" s="359" t="s">
        <v>84</v>
      </c>
      <c r="T6" s="367" t="s">
        <v>47</v>
      </c>
      <c r="U6" s="368"/>
      <c r="V6" s="369"/>
      <c r="W6" s="370" t="s">
        <v>2</v>
      </c>
    </row>
    <row r="7" spans="1:24" s="17" customFormat="1" ht="20.100000000000001" customHeight="1" x14ac:dyDescent="0.15">
      <c r="A7" s="351"/>
      <c r="B7" s="353"/>
      <c r="C7" s="351"/>
      <c r="D7" s="355"/>
      <c r="E7" s="372"/>
      <c r="F7" s="360"/>
      <c r="G7" s="364"/>
      <c r="H7" s="365"/>
      <c r="I7" s="365"/>
      <c r="J7" s="365"/>
      <c r="K7" s="365"/>
      <c r="L7" s="365"/>
      <c r="M7" s="365"/>
      <c r="N7" s="365"/>
      <c r="O7" s="365"/>
      <c r="P7" s="366"/>
      <c r="Q7" s="384"/>
      <c r="R7" s="384"/>
      <c r="S7" s="384"/>
      <c r="T7" s="60" t="s">
        <v>49</v>
      </c>
      <c r="U7" s="61" t="s">
        <v>46</v>
      </c>
      <c r="V7" s="61" t="s">
        <v>23</v>
      </c>
      <c r="W7" s="370"/>
    </row>
    <row r="8" spans="1:24" s="12" customFormat="1" ht="20.100000000000001" customHeight="1" x14ac:dyDescent="0.15">
      <c r="A8" s="26" t="s">
        <v>5</v>
      </c>
      <c r="B8" s="95" t="s">
        <v>70</v>
      </c>
      <c r="C8" s="54" t="s">
        <v>70</v>
      </c>
      <c r="D8" s="87"/>
      <c r="E8" s="92"/>
      <c r="F8" s="82">
        <f>SUM(F9:F16)</f>
        <v>171128000</v>
      </c>
      <c r="G8" s="27"/>
      <c r="H8" s="28"/>
      <c r="I8" s="28"/>
      <c r="J8" s="28"/>
      <c r="K8" s="28"/>
      <c r="L8" s="28"/>
      <c r="M8" s="28"/>
      <c r="N8" s="28"/>
      <c r="O8" s="28"/>
      <c r="P8" s="29"/>
      <c r="Q8" s="360"/>
      <c r="R8" s="360"/>
      <c r="S8" s="360"/>
      <c r="T8" s="69"/>
      <c r="U8" s="35"/>
      <c r="V8" s="35"/>
      <c r="W8" s="96"/>
    </row>
    <row r="9" spans="1:24" s="5" customFormat="1" ht="20.100000000000001" customHeight="1" x14ac:dyDescent="0.15">
      <c r="A9" s="59"/>
      <c r="B9" s="63"/>
      <c r="C9" s="356"/>
      <c r="D9" s="86" t="s">
        <v>74</v>
      </c>
      <c r="E9" s="91" t="s">
        <v>82</v>
      </c>
      <c r="F9" s="93">
        <f>SUM(P9)</f>
        <v>15768000</v>
      </c>
      <c r="G9" s="79" t="s">
        <v>141</v>
      </c>
      <c r="H9" s="38">
        <v>6570000</v>
      </c>
      <c r="I9" s="39" t="s">
        <v>0</v>
      </c>
      <c r="J9" s="39">
        <v>12</v>
      </c>
      <c r="K9" s="39" t="s">
        <v>69</v>
      </c>
      <c r="L9" s="39" t="s">
        <v>0</v>
      </c>
      <c r="M9" s="40">
        <v>20</v>
      </c>
      <c r="N9" s="39" t="s">
        <v>64</v>
      </c>
      <c r="O9" s="39" t="s">
        <v>62</v>
      </c>
      <c r="P9" s="41">
        <f>H9*J9*M9%</f>
        <v>15768000</v>
      </c>
      <c r="Q9" s="162">
        <v>41899200</v>
      </c>
      <c r="R9" s="162">
        <f>F8-Q9</f>
        <v>129228800</v>
      </c>
      <c r="S9" s="163">
        <f>Q9/F8</f>
        <v>0.24484128839231453</v>
      </c>
      <c r="T9" s="164"/>
      <c r="U9" s="165">
        <v>15768000</v>
      </c>
      <c r="V9" s="164"/>
      <c r="W9" s="96" t="s">
        <v>13</v>
      </c>
    </row>
    <row r="10" spans="1:24" s="5" customFormat="1" ht="20.100000000000001" customHeight="1" x14ac:dyDescent="0.15">
      <c r="A10" s="59"/>
      <c r="B10" s="63"/>
      <c r="C10" s="356"/>
      <c r="D10" s="357" t="s">
        <v>70</v>
      </c>
      <c r="E10" s="375" t="s">
        <v>70</v>
      </c>
      <c r="F10" s="378">
        <f>SUM(P10:P17)</f>
        <v>155360000</v>
      </c>
      <c r="G10" s="79" t="s">
        <v>134</v>
      </c>
      <c r="H10" s="38">
        <v>4520000</v>
      </c>
      <c r="I10" s="39" t="s">
        <v>0</v>
      </c>
      <c r="J10" s="39">
        <v>7</v>
      </c>
      <c r="K10" s="39" t="s">
        <v>69</v>
      </c>
      <c r="L10" s="39" t="s">
        <v>0</v>
      </c>
      <c r="M10" s="40">
        <v>100</v>
      </c>
      <c r="N10" s="39" t="s">
        <v>64</v>
      </c>
      <c r="O10" s="39" t="s">
        <v>62</v>
      </c>
      <c r="P10" s="41">
        <f t="shared" ref="P10:P14" si="0">H10*J10*M10%</f>
        <v>31640000</v>
      </c>
      <c r="Q10" s="162"/>
      <c r="R10" s="162"/>
      <c r="S10" s="162"/>
      <c r="T10" s="164"/>
      <c r="U10" s="165">
        <v>13915000</v>
      </c>
      <c r="V10" s="35">
        <v>17725000</v>
      </c>
      <c r="W10" s="96" t="s">
        <v>15</v>
      </c>
    </row>
    <row r="11" spans="1:24" s="5" customFormat="1" ht="20.100000000000001" customHeight="1" x14ac:dyDescent="0.15">
      <c r="A11" s="75"/>
      <c r="B11" s="64"/>
      <c r="C11" s="87"/>
      <c r="D11" s="356"/>
      <c r="E11" s="376"/>
      <c r="F11" s="379"/>
      <c r="G11" s="79" t="s">
        <v>136</v>
      </c>
      <c r="H11" s="24">
        <v>5570000</v>
      </c>
      <c r="I11" s="39" t="s">
        <v>0</v>
      </c>
      <c r="J11" s="39">
        <v>6</v>
      </c>
      <c r="K11" s="39" t="s">
        <v>69</v>
      </c>
      <c r="L11" s="39" t="s">
        <v>0</v>
      </c>
      <c r="M11" s="40">
        <v>100</v>
      </c>
      <c r="N11" s="39" t="s">
        <v>64</v>
      </c>
      <c r="O11" s="39" t="s">
        <v>62</v>
      </c>
      <c r="P11" s="41">
        <f>H11*J11*M11%-20000</f>
        <v>33400000</v>
      </c>
      <c r="Q11" s="150"/>
      <c r="R11" s="150"/>
      <c r="S11" s="150"/>
      <c r="T11" s="166"/>
      <c r="U11" s="165"/>
      <c r="V11" s="398">
        <f>SUM(P11:P17)</f>
        <v>123720000</v>
      </c>
      <c r="W11" s="96" t="s">
        <v>10</v>
      </c>
      <c r="X11" s="12"/>
    </row>
    <row r="12" spans="1:24" s="5" customFormat="1" ht="20.100000000000001" customHeight="1" x14ac:dyDescent="0.15">
      <c r="A12" s="75"/>
      <c r="B12" s="64"/>
      <c r="C12" s="87"/>
      <c r="D12" s="356"/>
      <c r="E12" s="376"/>
      <c r="F12" s="379"/>
      <c r="G12" s="79" t="s">
        <v>144</v>
      </c>
      <c r="H12" s="38">
        <v>2700000</v>
      </c>
      <c r="I12" s="39" t="s">
        <v>0</v>
      </c>
      <c r="J12" s="39">
        <v>7</v>
      </c>
      <c r="K12" s="39" t="s">
        <v>69</v>
      </c>
      <c r="L12" s="39" t="s">
        <v>0</v>
      </c>
      <c r="M12" s="40">
        <v>100</v>
      </c>
      <c r="N12" s="39" t="s">
        <v>64</v>
      </c>
      <c r="O12" s="39" t="s">
        <v>62</v>
      </c>
      <c r="P12" s="41">
        <f>H12*J12*M12%</f>
        <v>18900000</v>
      </c>
      <c r="Q12" s="150"/>
      <c r="R12" s="150"/>
      <c r="S12" s="150"/>
      <c r="T12" s="161"/>
      <c r="U12" s="167"/>
      <c r="V12" s="399"/>
      <c r="W12" s="96" t="s">
        <v>15</v>
      </c>
      <c r="X12" s="12"/>
    </row>
    <row r="13" spans="1:24" s="5" customFormat="1" ht="20.100000000000001" customHeight="1" x14ac:dyDescent="0.15">
      <c r="A13" s="75"/>
      <c r="B13" s="64"/>
      <c r="C13" s="87"/>
      <c r="D13" s="356"/>
      <c r="E13" s="376"/>
      <c r="F13" s="379"/>
      <c r="G13" s="79" t="s">
        <v>143</v>
      </c>
      <c r="H13" s="24">
        <v>2870000</v>
      </c>
      <c r="I13" s="39" t="s">
        <v>0</v>
      </c>
      <c r="J13" s="39">
        <v>7</v>
      </c>
      <c r="K13" s="39" t="s">
        <v>69</v>
      </c>
      <c r="L13" s="39" t="s">
        <v>0</v>
      </c>
      <c r="M13" s="40">
        <v>100</v>
      </c>
      <c r="N13" s="39" t="s">
        <v>64</v>
      </c>
      <c r="O13" s="39" t="s">
        <v>62</v>
      </c>
      <c r="P13" s="41">
        <f t="shared" si="0"/>
        <v>20090000</v>
      </c>
      <c r="Q13" s="150"/>
      <c r="R13" s="150"/>
      <c r="S13" s="150"/>
      <c r="T13" s="161"/>
      <c r="U13" s="161"/>
      <c r="V13" s="399"/>
      <c r="W13" s="96" t="s">
        <v>12</v>
      </c>
      <c r="X13" s="12"/>
    </row>
    <row r="14" spans="1:24" s="182" customFormat="1" ht="20.100000000000001" customHeight="1" x14ac:dyDescent="0.15">
      <c r="A14" s="75"/>
      <c r="B14" s="64"/>
      <c r="C14" s="87"/>
      <c r="D14" s="356"/>
      <c r="E14" s="376"/>
      <c r="F14" s="379"/>
      <c r="G14" s="174" t="s">
        <v>133</v>
      </c>
      <c r="H14" s="175">
        <v>2870000</v>
      </c>
      <c r="I14" s="105" t="s">
        <v>0</v>
      </c>
      <c r="J14" s="105">
        <v>5</v>
      </c>
      <c r="K14" s="105" t="s">
        <v>69</v>
      </c>
      <c r="L14" s="105" t="s">
        <v>0</v>
      </c>
      <c r="M14" s="176">
        <v>100</v>
      </c>
      <c r="N14" s="105" t="s">
        <v>64</v>
      </c>
      <c r="O14" s="105" t="s">
        <v>62</v>
      </c>
      <c r="P14" s="177">
        <f t="shared" si="0"/>
        <v>14350000</v>
      </c>
      <c r="Q14" s="178"/>
      <c r="R14" s="178"/>
      <c r="S14" s="178"/>
      <c r="T14" s="179"/>
      <c r="U14" s="179"/>
      <c r="V14" s="399"/>
      <c r="W14" s="180" t="s">
        <v>14</v>
      </c>
      <c r="X14" s="181"/>
    </row>
    <row r="15" spans="1:24" s="5" customFormat="1" ht="20.100000000000001" customHeight="1" x14ac:dyDescent="0.15">
      <c r="A15" s="75"/>
      <c r="B15" s="64"/>
      <c r="C15" s="87"/>
      <c r="D15" s="356"/>
      <c r="E15" s="376"/>
      <c r="F15" s="379"/>
      <c r="G15" s="79" t="s">
        <v>145</v>
      </c>
      <c r="H15" s="38">
        <v>2350000</v>
      </c>
      <c r="I15" s="39" t="s">
        <v>0</v>
      </c>
      <c r="J15" s="39">
        <v>7</v>
      </c>
      <c r="K15" s="39" t="s">
        <v>69</v>
      </c>
      <c r="L15" s="39" t="s">
        <v>0</v>
      </c>
      <c r="M15" s="40">
        <v>100</v>
      </c>
      <c r="N15" s="39" t="s">
        <v>64</v>
      </c>
      <c r="O15" s="39" t="s">
        <v>62</v>
      </c>
      <c r="P15" s="41">
        <f>H15*J15*M15%</f>
        <v>16450000</v>
      </c>
      <c r="Q15" s="150"/>
      <c r="R15" s="150"/>
      <c r="S15" s="150"/>
      <c r="T15" s="161"/>
      <c r="U15" s="161"/>
      <c r="V15" s="399"/>
      <c r="W15" s="96" t="s">
        <v>15</v>
      </c>
      <c r="X15" s="12"/>
    </row>
    <row r="16" spans="1:24" s="5" customFormat="1" ht="20.100000000000001" customHeight="1" x14ac:dyDescent="0.15">
      <c r="A16" s="75"/>
      <c r="B16" s="64"/>
      <c r="C16" s="87"/>
      <c r="D16" s="356"/>
      <c r="E16" s="376"/>
      <c r="F16" s="379"/>
      <c r="G16" s="79" t="s">
        <v>137</v>
      </c>
      <c r="H16" s="38">
        <v>2250000</v>
      </c>
      <c r="I16" s="39" t="s">
        <v>0</v>
      </c>
      <c r="J16" s="39">
        <v>7</v>
      </c>
      <c r="K16" s="39" t="s">
        <v>69</v>
      </c>
      <c r="L16" s="39" t="s">
        <v>0</v>
      </c>
      <c r="M16" s="40">
        <v>100</v>
      </c>
      <c r="N16" s="39" t="s">
        <v>64</v>
      </c>
      <c r="O16" s="39" t="s">
        <v>62</v>
      </c>
      <c r="P16" s="41">
        <f>H16*J16*M16%</f>
        <v>15750000</v>
      </c>
      <c r="Q16" s="150"/>
      <c r="R16" s="150"/>
      <c r="S16" s="150"/>
      <c r="T16" s="161"/>
      <c r="U16" s="161"/>
      <c r="V16" s="399"/>
      <c r="W16" s="96" t="s">
        <v>15</v>
      </c>
      <c r="X16" s="12"/>
    </row>
    <row r="17" spans="1:24" s="5" customFormat="1" ht="20.100000000000001" customHeight="1" x14ac:dyDescent="0.15">
      <c r="A17" s="75"/>
      <c r="B17" s="64"/>
      <c r="C17" s="87"/>
      <c r="D17" s="358"/>
      <c r="E17" s="377"/>
      <c r="F17" s="380"/>
      <c r="G17" s="79" t="s">
        <v>138</v>
      </c>
      <c r="H17" s="38">
        <v>2390000</v>
      </c>
      <c r="I17" s="39" t="s">
        <v>0</v>
      </c>
      <c r="J17" s="39">
        <v>2</v>
      </c>
      <c r="K17" s="39" t="s">
        <v>69</v>
      </c>
      <c r="L17" s="39" t="s">
        <v>0</v>
      </c>
      <c r="M17" s="40">
        <v>100</v>
      </c>
      <c r="N17" s="39" t="s">
        <v>64</v>
      </c>
      <c r="O17" s="39" t="s">
        <v>62</v>
      </c>
      <c r="P17" s="41">
        <f>H17*J17*M17%</f>
        <v>4780000</v>
      </c>
      <c r="Q17" s="150"/>
      <c r="R17" s="150"/>
      <c r="S17" s="150"/>
      <c r="T17" s="161"/>
      <c r="U17" s="161"/>
      <c r="V17" s="400"/>
      <c r="W17" s="98"/>
      <c r="X17" s="12"/>
    </row>
    <row r="18" spans="1:24" s="12" customFormat="1" ht="20.100000000000001" customHeight="1" x14ac:dyDescent="0.15">
      <c r="A18" s="59"/>
      <c r="B18" s="95" t="s">
        <v>59</v>
      </c>
      <c r="C18" s="80" t="s">
        <v>75</v>
      </c>
      <c r="D18" s="86"/>
      <c r="E18" s="76"/>
      <c r="F18" s="77">
        <f>+SUM(F19,F29,F31,F34,F36,F38)</f>
        <v>546289000</v>
      </c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35"/>
      <c r="U18" s="35"/>
      <c r="V18" s="35"/>
      <c r="W18" s="99" t="s">
        <v>1</v>
      </c>
    </row>
    <row r="19" spans="1:24" s="12" customFormat="1" ht="20.100000000000001" customHeight="1" outlineLevel="1" x14ac:dyDescent="0.15">
      <c r="A19" s="23"/>
      <c r="B19" s="65"/>
      <c r="C19" s="86"/>
      <c r="D19" s="357" t="s">
        <v>40</v>
      </c>
      <c r="E19" s="88"/>
      <c r="F19" s="78">
        <f>SUM(F20:F28)</f>
        <v>83049000</v>
      </c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140"/>
      <c r="T19" s="70"/>
      <c r="U19" s="35"/>
      <c r="V19" s="35"/>
      <c r="W19" s="98"/>
    </row>
    <row r="20" spans="1:24" s="12" customFormat="1" ht="20.100000000000001" customHeight="1" outlineLevel="2" x14ac:dyDescent="0.15">
      <c r="A20" s="42"/>
      <c r="B20" s="66"/>
      <c r="C20" s="23"/>
      <c r="D20" s="356"/>
      <c r="E20" s="394" t="s">
        <v>42</v>
      </c>
      <c r="F20" s="396">
        <v>52000000</v>
      </c>
      <c r="G20" s="44" t="s">
        <v>107</v>
      </c>
      <c r="H20" s="45">
        <v>300000</v>
      </c>
      <c r="I20" s="46" t="s">
        <v>0</v>
      </c>
      <c r="J20" s="46">
        <v>5</v>
      </c>
      <c r="K20" s="46" t="s">
        <v>68</v>
      </c>
      <c r="L20" s="46" t="s">
        <v>0</v>
      </c>
      <c r="M20" s="46">
        <v>32</v>
      </c>
      <c r="N20" s="46" t="s">
        <v>76</v>
      </c>
      <c r="O20" s="46" t="s">
        <v>62</v>
      </c>
      <c r="P20" s="47">
        <f>H20*J20*M20</f>
        <v>48000000</v>
      </c>
      <c r="Q20" s="147">
        <v>15635200</v>
      </c>
      <c r="R20" s="147">
        <f>P20-Q20</f>
        <v>32364800</v>
      </c>
      <c r="S20" s="148">
        <f>Q20/P20</f>
        <v>0.32573333333333332</v>
      </c>
      <c r="T20" s="71">
        <v>9400000</v>
      </c>
      <c r="U20" s="35">
        <v>4600000</v>
      </c>
      <c r="V20" s="35">
        <v>34000000</v>
      </c>
      <c r="W20" s="98" t="s">
        <v>1</v>
      </c>
    </row>
    <row r="21" spans="1:24" s="181" customFormat="1" ht="20.100000000000001" customHeight="1" outlineLevel="2" x14ac:dyDescent="0.15">
      <c r="A21" s="42"/>
      <c r="B21" s="66"/>
      <c r="C21" s="23"/>
      <c r="D21" s="356"/>
      <c r="E21" s="395"/>
      <c r="F21" s="397"/>
      <c r="G21" s="183" t="s">
        <v>19</v>
      </c>
      <c r="H21" s="104">
        <v>1000000</v>
      </c>
      <c r="I21" s="184" t="s">
        <v>0</v>
      </c>
      <c r="J21" s="184">
        <v>4</v>
      </c>
      <c r="K21" s="184" t="s">
        <v>65</v>
      </c>
      <c r="L21" s="184" t="s">
        <v>0</v>
      </c>
      <c r="M21" s="184">
        <v>1</v>
      </c>
      <c r="N21" s="184" t="s">
        <v>76</v>
      </c>
      <c r="O21" s="184" t="s">
        <v>62</v>
      </c>
      <c r="P21" s="185">
        <v>4000000</v>
      </c>
      <c r="Q21" s="156"/>
      <c r="R21" s="156"/>
      <c r="S21" s="186"/>
      <c r="T21" s="187"/>
      <c r="U21" s="108">
        <v>2000000</v>
      </c>
      <c r="V21" s="108">
        <v>2000000</v>
      </c>
      <c r="W21" s="111" t="s">
        <v>132</v>
      </c>
    </row>
    <row r="22" spans="1:24" s="85" customFormat="1" ht="20.100000000000001" customHeight="1" x14ac:dyDescent="0.15">
      <c r="A22" s="42"/>
      <c r="B22" s="66"/>
      <c r="C22" s="23"/>
      <c r="D22" s="356"/>
      <c r="E22" s="88" t="s">
        <v>37</v>
      </c>
      <c r="F22" s="89">
        <f>SUM(P22)</f>
        <v>6072000</v>
      </c>
      <c r="G22" s="44" t="s">
        <v>108</v>
      </c>
      <c r="H22" s="45">
        <v>30360</v>
      </c>
      <c r="I22" s="46" t="s">
        <v>0</v>
      </c>
      <c r="J22" s="46">
        <v>2</v>
      </c>
      <c r="K22" s="46" t="s">
        <v>76</v>
      </c>
      <c r="L22" s="46" t="s">
        <v>0</v>
      </c>
      <c r="M22" s="46">
        <v>100</v>
      </c>
      <c r="N22" s="46" t="s">
        <v>3</v>
      </c>
      <c r="O22" s="46" t="s">
        <v>62</v>
      </c>
      <c r="P22" s="47">
        <f>H22*J22*M22</f>
        <v>6072000</v>
      </c>
      <c r="Q22" s="147">
        <v>0</v>
      </c>
      <c r="R22" s="147">
        <f>P22-Q22</f>
        <v>6072000</v>
      </c>
      <c r="S22" s="168">
        <f>Q22/P22</f>
        <v>0</v>
      </c>
      <c r="T22" s="71">
        <v>6069000</v>
      </c>
      <c r="U22" s="35">
        <v>3000</v>
      </c>
      <c r="V22" s="35">
        <v>0</v>
      </c>
      <c r="W22" s="99" t="s">
        <v>1</v>
      </c>
    </row>
    <row r="23" spans="1:24" s="85" customFormat="1" ht="20.100000000000001" customHeight="1" x14ac:dyDescent="0.15">
      <c r="A23" s="42"/>
      <c r="B23" s="66"/>
      <c r="C23" s="23"/>
      <c r="D23" s="356"/>
      <c r="E23" s="88" t="s">
        <v>31</v>
      </c>
      <c r="F23" s="89">
        <f>SUM(P23)</f>
        <v>6000000</v>
      </c>
      <c r="G23" s="44" t="s">
        <v>97</v>
      </c>
      <c r="H23" s="45">
        <v>600000</v>
      </c>
      <c r="I23" s="46" t="s">
        <v>0</v>
      </c>
      <c r="J23" s="46">
        <v>10</v>
      </c>
      <c r="K23" s="46" t="s">
        <v>76</v>
      </c>
      <c r="L23" s="46"/>
      <c r="M23" s="46"/>
      <c r="N23" s="46"/>
      <c r="O23" s="46" t="s">
        <v>62</v>
      </c>
      <c r="P23" s="47">
        <f>H23*J23</f>
        <v>6000000</v>
      </c>
      <c r="Q23" s="147">
        <v>1094500</v>
      </c>
      <c r="R23" s="147">
        <f>P23-Q23</f>
        <v>4905500</v>
      </c>
      <c r="S23" s="148">
        <f>Q23/P23</f>
        <v>0.18241666666666667</v>
      </c>
      <c r="T23" s="35">
        <v>0</v>
      </c>
      <c r="U23" s="35">
        <v>0</v>
      </c>
      <c r="V23" s="35">
        <v>6000000</v>
      </c>
      <c r="W23" s="99"/>
    </row>
    <row r="24" spans="1:24" s="85" customFormat="1" ht="20.100000000000001" customHeight="1" outlineLevel="2" x14ac:dyDescent="0.15">
      <c r="A24" s="42"/>
      <c r="B24" s="66"/>
      <c r="C24" s="23"/>
      <c r="D24" s="356"/>
      <c r="E24" s="373" t="s">
        <v>39</v>
      </c>
      <c r="F24" s="374">
        <f>SUM(P24:P25)</f>
        <v>8477000</v>
      </c>
      <c r="G24" s="44" t="s">
        <v>103</v>
      </c>
      <c r="H24" s="45">
        <v>1000000</v>
      </c>
      <c r="I24" s="46" t="s">
        <v>0</v>
      </c>
      <c r="J24" s="46">
        <v>7</v>
      </c>
      <c r="K24" s="46" t="s">
        <v>76</v>
      </c>
      <c r="L24" s="46"/>
      <c r="M24" s="46"/>
      <c r="N24" s="46"/>
      <c r="O24" s="46" t="s">
        <v>62</v>
      </c>
      <c r="P24" s="47">
        <f>H24*J24</f>
        <v>7000000</v>
      </c>
      <c r="Q24" s="147">
        <v>2670000</v>
      </c>
      <c r="R24" s="147">
        <f t="shared" ref="R24:R62" si="1">P24-Q24</f>
        <v>4330000</v>
      </c>
      <c r="S24" s="148">
        <f t="shared" ref="S24:S32" si="2">Q24/P24</f>
        <v>0.38142857142857145</v>
      </c>
      <c r="T24" s="35">
        <v>0</v>
      </c>
      <c r="U24" s="35">
        <v>0</v>
      </c>
      <c r="V24" s="35">
        <v>7000000</v>
      </c>
      <c r="W24" s="99"/>
    </row>
    <row r="25" spans="1:24" s="12" customFormat="1" ht="20.100000000000001" customHeight="1" outlineLevel="2" x14ac:dyDescent="0.15">
      <c r="A25" s="42"/>
      <c r="B25" s="66"/>
      <c r="C25" s="23"/>
      <c r="D25" s="356"/>
      <c r="E25" s="373"/>
      <c r="F25" s="374"/>
      <c r="G25" s="44" t="s">
        <v>106</v>
      </c>
      <c r="H25" s="45">
        <v>1477000</v>
      </c>
      <c r="I25" s="46" t="s">
        <v>0</v>
      </c>
      <c r="J25" s="46">
        <v>1</v>
      </c>
      <c r="K25" s="46" t="s">
        <v>76</v>
      </c>
      <c r="L25" s="46"/>
      <c r="M25" s="46"/>
      <c r="N25" s="46"/>
      <c r="O25" s="48" t="s">
        <v>62</v>
      </c>
      <c r="P25" s="47">
        <f t="shared" ref="P25:P27" si="3">H25*J25</f>
        <v>1477000</v>
      </c>
      <c r="Q25" s="147">
        <v>0</v>
      </c>
      <c r="R25" s="147">
        <f t="shared" si="1"/>
        <v>1477000</v>
      </c>
      <c r="S25" s="148">
        <f t="shared" si="2"/>
        <v>0</v>
      </c>
      <c r="T25" s="35">
        <v>0</v>
      </c>
      <c r="U25" s="35">
        <v>0</v>
      </c>
      <c r="V25" s="35">
        <v>1477000</v>
      </c>
      <c r="W25" s="98"/>
    </row>
    <row r="26" spans="1:24" s="85" customFormat="1" ht="20.100000000000001" customHeight="1" outlineLevel="2" x14ac:dyDescent="0.15">
      <c r="A26" s="42"/>
      <c r="B26" s="66"/>
      <c r="C26" s="23"/>
      <c r="D26" s="356"/>
      <c r="E26" s="88" t="s">
        <v>109</v>
      </c>
      <c r="F26" s="89">
        <f>P26</f>
        <v>2500000</v>
      </c>
      <c r="G26" s="44" t="s">
        <v>105</v>
      </c>
      <c r="H26" s="45">
        <v>208334</v>
      </c>
      <c r="I26" s="46" t="s">
        <v>0</v>
      </c>
      <c r="J26" s="46">
        <v>12</v>
      </c>
      <c r="K26" s="46" t="s">
        <v>67</v>
      </c>
      <c r="L26" s="46"/>
      <c r="M26" s="46"/>
      <c r="N26" s="46"/>
      <c r="O26" s="46"/>
      <c r="P26" s="47">
        <f>H26*J26-8</f>
        <v>2500000</v>
      </c>
      <c r="Q26" s="147">
        <v>0</v>
      </c>
      <c r="R26" s="147">
        <f t="shared" si="1"/>
        <v>2500000</v>
      </c>
      <c r="S26" s="148">
        <f t="shared" si="2"/>
        <v>0</v>
      </c>
      <c r="T26" s="71">
        <v>2500000</v>
      </c>
      <c r="U26" s="35">
        <v>0</v>
      </c>
      <c r="V26" s="35">
        <v>0</v>
      </c>
      <c r="W26" s="99"/>
    </row>
    <row r="27" spans="1:24" s="85" customFormat="1" ht="20.100000000000001" customHeight="1" outlineLevel="2" x14ac:dyDescent="0.15">
      <c r="A27" s="42"/>
      <c r="B27" s="66"/>
      <c r="C27" s="23"/>
      <c r="D27" s="356"/>
      <c r="E27" s="88" t="s">
        <v>116</v>
      </c>
      <c r="F27" s="89">
        <f>SUM(P27)</f>
        <v>8000000</v>
      </c>
      <c r="G27" s="44" t="s">
        <v>111</v>
      </c>
      <c r="H27" s="45">
        <v>1000000</v>
      </c>
      <c r="I27" s="46" t="s">
        <v>0</v>
      </c>
      <c r="J27" s="46">
        <v>8</v>
      </c>
      <c r="K27" s="46" t="s">
        <v>76</v>
      </c>
      <c r="L27" s="46"/>
      <c r="M27" s="46"/>
      <c r="N27" s="46"/>
      <c r="O27" s="48" t="s">
        <v>62</v>
      </c>
      <c r="P27" s="47">
        <f t="shared" si="3"/>
        <v>8000000</v>
      </c>
      <c r="Q27" s="147">
        <v>1156000</v>
      </c>
      <c r="R27" s="147">
        <f t="shared" si="1"/>
        <v>6844000</v>
      </c>
      <c r="S27" s="148">
        <f t="shared" si="2"/>
        <v>0.14449999999999999</v>
      </c>
      <c r="T27" s="71">
        <v>8000000</v>
      </c>
      <c r="U27" s="35">
        <v>0</v>
      </c>
      <c r="V27" s="35">
        <v>0</v>
      </c>
      <c r="W27" s="99"/>
    </row>
    <row r="28" spans="1:24" s="181" customFormat="1" ht="20.100000000000001" customHeight="1" outlineLevel="2" x14ac:dyDescent="0.15">
      <c r="A28" s="42"/>
      <c r="B28" s="66"/>
      <c r="C28" s="23"/>
      <c r="D28" s="358"/>
      <c r="E28" s="188" t="s">
        <v>58</v>
      </c>
      <c r="F28" s="189">
        <v>0</v>
      </c>
      <c r="G28" s="183" t="s">
        <v>55</v>
      </c>
      <c r="H28" s="104">
        <v>500000</v>
      </c>
      <c r="I28" s="184" t="s">
        <v>0</v>
      </c>
      <c r="J28" s="184">
        <v>4</v>
      </c>
      <c r="K28" s="184" t="s">
        <v>68</v>
      </c>
      <c r="L28" s="184" t="s">
        <v>0</v>
      </c>
      <c r="M28" s="184">
        <v>0</v>
      </c>
      <c r="N28" s="184" t="s">
        <v>76</v>
      </c>
      <c r="O28" s="184" t="s">
        <v>62</v>
      </c>
      <c r="P28" s="185">
        <f>H28*J28*M28</f>
        <v>0</v>
      </c>
      <c r="Q28" s="156">
        <v>0</v>
      </c>
      <c r="R28" s="156">
        <f t="shared" si="1"/>
        <v>0</v>
      </c>
      <c r="S28" s="186" t="e">
        <f t="shared" si="2"/>
        <v>#DIV/0!</v>
      </c>
      <c r="T28" s="108">
        <v>0</v>
      </c>
      <c r="U28" s="108">
        <v>0</v>
      </c>
      <c r="V28" s="108">
        <v>0</v>
      </c>
      <c r="W28" s="111" t="s">
        <v>131</v>
      </c>
    </row>
    <row r="29" spans="1:24" s="12" customFormat="1" ht="20.100000000000001" customHeight="1" outlineLevel="2" x14ac:dyDescent="0.15">
      <c r="A29" s="42"/>
      <c r="B29" s="66"/>
      <c r="C29" s="23"/>
      <c r="D29" s="357" t="s">
        <v>51</v>
      </c>
      <c r="E29" s="88"/>
      <c r="F29" s="78">
        <f>SUM(F30:F30)</f>
        <v>2300000</v>
      </c>
      <c r="G29" s="44"/>
      <c r="H29" s="45"/>
      <c r="I29" s="46"/>
      <c r="J29" s="46"/>
      <c r="K29" s="46"/>
      <c r="L29" s="46"/>
      <c r="M29" s="46"/>
      <c r="N29" s="46"/>
      <c r="O29" s="46"/>
      <c r="P29" s="47"/>
      <c r="Q29" s="147"/>
      <c r="R29" s="147">
        <f t="shared" si="1"/>
        <v>0</v>
      </c>
      <c r="S29" s="148"/>
      <c r="T29" s="73"/>
      <c r="U29" s="35"/>
      <c r="V29" s="35"/>
      <c r="W29" s="98"/>
    </row>
    <row r="30" spans="1:24" s="12" customFormat="1" ht="20.100000000000001" customHeight="1" outlineLevel="2" x14ac:dyDescent="0.15">
      <c r="A30" s="42"/>
      <c r="B30" s="66"/>
      <c r="C30" s="23"/>
      <c r="D30" s="358"/>
      <c r="E30" s="88" t="s">
        <v>51</v>
      </c>
      <c r="F30" s="89">
        <f>SUM(P30)</f>
        <v>2300000</v>
      </c>
      <c r="G30" s="44" t="s">
        <v>118</v>
      </c>
      <c r="H30" s="45">
        <v>6000</v>
      </c>
      <c r="I30" s="46" t="s">
        <v>0</v>
      </c>
      <c r="J30" s="46">
        <v>4</v>
      </c>
      <c r="K30" s="46" t="s">
        <v>68</v>
      </c>
      <c r="L30" s="46" t="s">
        <v>0</v>
      </c>
      <c r="M30" s="46">
        <v>96</v>
      </c>
      <c r="N30" s="46" t="s">
        <v>76</v>
      </c>
      <c r="O30" s="46" t="s">
        <v>62</v>
      </c>
      <c r="P30" s="47">
        <f>H30*J30*M30-4000</f>
        <v>2300000</v>
      </c>
      <c r="Q30" s="147">
        <v>252000</v>
      </c>
      <c r="R30" s="147">
        <f t="shared" si="1"/>
        <v>2048000</v>
      </c>
      <c r="S30" s="148">
        <f t="shared" si="2"/>
        <v>0.10956521739130434</v>
      </c>
      <c r="T30" s="35">
        <v>0</v>
      </c>
      <c r="U30" s="35">
        <v>2300000</v>
      </c>
      <c r="V30" s="35">
        <v>0</v>
      </c>
      <c r="W30" s="98"/>
    </row>
    <row r="31" spans="1:24" s="12" customFormat="1" ht="20.100000000000001" customHeight="1" outlineLevel="1" x14ac:dyDescent="0.15">
      <c r="A31" s="42"/>
      <c r="B31" s="66"/>
      <c r="C31" s="23"/>
      <c r="D31" s="385" t="s">
        <v>119</v>
      </c>
      <c r="E31" s="8"/>
      <c r="F31" s="31">
        <f>SUM(F32)</f>
        <v>18796000</v>
      </c>
      <c r="G31" s="44"/>
      <c r="H31" s="45"/>
      <c r="I31" s="46"/>
      <c r="J31" s="46"/>
      <c r="K31" s="46"/>
      <c r="L31" s="46"/>
      <c r="M31" s="46"/>
      <c r="N31" s="46"/>
      <c r="O31" s="46"/>
      <c r="P31" s="47"/>
      <c r="Q31" s="147"/>
      <c r="R31" s="147">
        <f t="shared" si="1"/>
        <v>0</v>
      </c>
      <c r="S31" s="148"/>
      <c r="T31" s="72"/>
      <c r="U31" s="35"/>
      <c r="V31" s="35"/>
      <c r="W31" s="98"/>
    </row>
    <row r="32" spans="1:24" s="12" customFormat="1" ht="20.100000000000001" customHeight="1" outlineLevel="1" x14ac:dyDescent="0.15">
      <c r="A32" s="42"/>
      <c r="B32" s="66"/>
      <c r="C32" s="23"/>
      <c r="D32" s="386"/>
      <c r="E32" s="375" t="s">
        <v>119</v>
      </c>
      <c r="F32" s="378">
        <f>SUM(P32:P33)</f>
        <v>18796000</v>
      </c>
      <c r="G32" s="37" t="s">
        <v>21</v>
      </c>
      <c r="H32" s="45">
        <v>3500</v>
      </c>
      <c r="I32" s="39" t="s">
        <v>0</v>
      </c>
      <c r="J32" s="39">
        <v>429</v>
      </c>
      <c r="K32" s="39" t="s">
        <v>61</v>
      </c>
      <c r="L32" s="39" t="s">
        <v>0</v>
      </c>
      <c r="M32" s="39">
        <v>12</v>
      </c>
      <c r="N32" s="39" t="s">
        <v>67</v>
      </c>
      <c r="O32" s="39" t="s">
        <v>62</v>
      </c>
      <c r="P32" s="49">
        <f>ROUNDUP(H32*J32*M32,-3)</f>
        <v>18018000</v>
      </c>
      <c r="Q32" s="149">
        <v>0</v>
      </c>
      <c r="R32" s="147">
        <f t="shared" si="1"/>
        <v>18018000</v>
      </c>
      <c r="S32" s="148">
        <f t="shared" si="2"/>
        <v>0</v>
      </c>
      <c r="T32" s="35">
        <v>0</v>
      </c>
      <c r="U32" s="35">
        <v>18018000</v>
      </c>
      <c r="V32" s="35">
        <v>0</v>
      </c>
      <c r="W32" s="98"/>
    </row>
    <row r="33" spans="1:23" s="12" customFormat="1" ht="20.100000000000001" customHeight="1" outlineLevel="1" x14ac:dyDescent="0.15">
      <c r="A33" s="42"/>
      <c r="B33" s="66"/>
      <c r="C33" s="23"/>
      <c r="D33" s="387"/>
      <c r="E33" s="377"/>
      <c r="F33" s="380"/>
      <c r="G33" s="44" t="s">
        <v>112</v>
      </c>
      <c r="H33" s="45">
        <v>6484</v>
      </c>
      <c r="I33" s="46" t="s">
        <v>0</v>
      </c>
      <c r="J33" s="46">
        <v>10</v>
      </c>
      <c r="K33" s="46" t="s">
        <v>76</v>
      </c>
      <c r="L33" s="46" t="s">
        <v>0</v>
      </c>
      <c r="M33" s="46">
        <v>12</v>
      </c>
      <c r="N33" s="46" t="s">
        <v>67</v>
      </c>
      <c r="O33" s="48" t="s">
        <v>62</v>
      </c>
      <c r="P33" s="47">
        <f>H33*J33*M33-80</f>
        <v>778000</v>
      </c>
      <c r="Q33" s="147">
        <v>25310</v>
      </c>
      <c r="R33" s="147">
        <f t="shared" si="1"/>
        <v>752690</v>
      </c>
      <c r="S33" s="148">
        <f>Q33/P33</f>
        <v>3.2532133676092548E-2</v>
      </c>
      <c r="T33" s="35"/>
      <c r="U33" s="35"/>
      <c r="V33" s="35">
        <v>778000</v>
      </c>
      <c r="W33" s="98" t="s">
        <v>1</v>
      </c>
    </row>
    <row r="34" spans="1:23" s="12" customFormat="1" ht="20.100000000000001" customHeight="1" outlineLevel="1" x14ac:dyDescent="0.15">
      <c r="A34" s="42"/>
      <c r="B34" s="66"/>
      <c r="C34" s="23"/>
      <c r="D34" s="357" t="s">
        <v>32</v>
      </c>
      <c r="E34" s="8"/>
      <c r="F34" s="31">
        <f>SUM(F35:F35)</f>
        <v>6000000</v>
      </c>
      <c r="G34" s="44"/>
      <c r="H34" s="45"/>
      <c r="I34" s="46"/>
      <c r="J34" s="46"/>
      <c r="K34" s="46"/>
      <c r="L34" s="46"/>
      <c r="M34" s="46"/>
      <c r="N34" s="46"/>
      <c r="O34" s="46"/>
      <c r="P34" s="47"/>
      <c r="Q34" s="147"/>
      <c r="R34" s="147">
        <f t="shared" si="1"/>
        <v>0</v>
      </c>
      <c r="S34" s="147"/>
      <c r="T34" s="70"/>
      <c r="U34" s="35"/>
      <c r="V34" s="35"/>
      <c r="W34" s="98"/>
    </row>
    <row r="35" spans="1:23" s="85" customFormat="1" ht="20.100000000000001" customHeight="1" outlineLevel="1" x14ac:dyDescent="0.15">
      <c r="A35" s="42"/>
      <c r="B35" s="66"/>
      <c r="C35" s="23"/>
      <c r="D35" s="356"/>
      <c r="E35" s="91" t="s">
        <v>32</v>
      </c>
      <c r="F35" s="93">
        <f>SUM(P35)</f>
        <v>6000000</v>
      </c>
      <c r="G35" s="44" t="s">
        <v>117</v>
      </c>
      <c r="H35" s="50">
        <v>1500000</v>
      </c>
      <c r="I35" s="51" t="s">
        <v>0</v>
      </c>
      <c r="J35" s="51">
        <v>4</v>
      </c>
      <c r="K35" s="51" t="s">
        <v>76</v>
      </c>
      <c r="L35" s="51"/>
      <c r="M35" s="51"/>
      <c r="N35" s="51"/>
      <c r="O35" s="52" t="s">
        <v>62</v>
      </c>
      <c r="P35" s="41">
        <f>H35*J35</f>
        <v>6000000</v>
      </c>
      <c r="Q35" s="150">
        <v>0</v>
      </c>
      <c r="R35" s="147">
        <f t="shared" si="1"/>
        <v>6000000</v>
      </c>
      <c r="S35" s="151">
        <f>Q35/P35</f>
        <v>0</v>
      </c>
      <c r="T35" s="35">
        <v>0</v>
      </c>
      <c r="U35" s="35">
        <v>4500000</v>
      </c>
      <c r="V35" s="35">
        <v>1500000</v>
      </c>
      <c r="W35" s="99"/>
    </row>
    <row r="36" spans="1:23" s="12" customFormat="1" ht="20.100000000000001" customHeight="1" outlineLevel="1" x14ac:dyDescent="0.15">
      <c r="A36" s="42"/>
      <c r="B36" s="66"/>
      <c r="C36" s="23"/>
      <c r="D36" s="357" t="s">
        <v>56</v>
      </c>
      <c r="E36" s="88"/>
      <c r="F36" s="78">
        <f>SUM(F37)</f>
        <v>16920000</v>
      </c>
      <c r="G36" s="44"/>
      <c r="H36" s="50"/>
      <c r="I36" s="51"/>
      <c r="J36" s="51"/>
      <c r="K36" s="51"/>
      <c r="L36" s="51"/>
      <c r="M36" s="51"/>
      <c r="N36" s="51"/>
      <c r="O36" s="52"/>
      <c r="P36" s="41"/>
      <c r="Q36" s="150"/>
      <c r="R36" s="147">
        <f t="shared" si="1"/>
        <v>0</v>
      </c>
      <c r="S36" s="151"/>
      <c r="T36" s="70"/>
      <c r="U36" s="35"/>
      <c r="V36" s="35"/>
      <c r="W36" s="98"/>
    </row>
    <row r="37" spans="1:23" s="12" customFormat="1" ht="20.100000000000001" customHeight="1" outlineLevel="1" x14ac:dyDescent="0.15">
      <c r="A37" s="42"/>
      <c r="B37" s="66"/>
      <c r="C37" s="23"/>
      <c r="D37" s="358"/>
      <c r="E37" s="88" t="s">
        <v>33</v>
      </c>
      <c r="F37" s="89">
        <f>SUM(P37)</f>
        <v>16920000</v>
      </c>
      <c r="G37" s="44" t="s">
        <v>113</v>
      </c>
      <c r="H37" s="45">
        <v>1410000</v>
      </c>
      <c r="I37" s="46" t="s">
        <v>0</v>
      </c>
      <c r="J37" s="46">
        <v>12</v>
      </c>
      <c r="K37" s="46" t="s">
        <v>67</v>
      </c>
      <c r="L37" s="46"/>
      <c r="M37" s="46"/>
      <c r="N37" s="46"/>
      <c r="O37" s="46" t="s">
        <v>62</v>
      </c>
      <c r="P37" s="47">
        <f>H37*J37</f>
        <v>16920000</v>
      </c>
      <c r="Q37" s="147">
        <v>2764660</v>
      </c>
      <c r="R37" s="147">
        <f t="shared" si="1"/>
        <v>14155340</v>
      </c>
      <c r="S37" s="151">
        <f t="shared" ref="S37:S41" si="4">Q37/P37</f>
        <v>0.16339598108747044</v>
      </c>
      <c r="T37" s="35">
        <v>0</v>
      </c>
      <c r="U37" s="35">
        <v>16920000</v>
      </c>
      <c r="V37" s="35">
        <v>0</v>
      </c>
      <c r="W37" s="98" t="s">
        <v>1</v>
      </c>
    </row>
    <row r="38" spans="1:23" s="12" customFormat="1" ht="20.100000000000001" customHeight="1" outlineLevel="1" x14ac:dyDescent="0.15">
      <c r="A38" s="42"/>
      <c r="B38" s="66"/>
      <c r="C38" s="23"/>
      <c r="D38" s="357" t="s">
        <v>24</v>
      </c>
      <c r="E38" s="53"/>
      <c r="F38" s="30">
        <f>SUM(F39:F46)</f>
        <v>419224000</v>
      </c>
      <c r="G38" s="45"/>
      <c r="H38" s="45"/>
      <c r="I38" s="46"/>
      <c r="J38" s="46"/>
      <c r="K38" s="46"/>
      <c r="L38" s="46"/>
      <c r="M38" s="51"/>
      <c r="N38" s="51"/>
      <c r="O38" s="51"/>
      <c r="P38" s="47"/>
      <c r="Q38" s="147"/>
      <c r="R38" s="147">
        <f t="shared" si="1"/>
        <v>0</v>
      </c>
      <c r="S38" s="151"/>
      <c r="T38" s="70"/>
      <c r="U38" s="35"/>
      <c r="V38" s="35"/>
      <c r="W38" s="98"/>
    </row>
    <row r="39" spans="1:23" s="12" customFormat="1" ht="20.100000000000001" customHeight="1" x14ac:dyDescent="0.15">
      <c r="A39" s="42"/>
      <c r="B39" s="66"/>
      <c r="C39" s="23"/>
      <c r="D39" s="356"/>
      <c r="E39" s="375" t="s">
        <v>24</v>
      </c>
      <c r="F39" s="378">
        <f>SUM(P39:P46)</f>
        <v>419224000</v>
      </c>
      <c r="G39" s="37" t="s">
        <v>125</v>
      </c>
      <c r="H39" s="45">
        <v>58000000</v>
      </c>
      <c r="I39" s="39" t="s">
        <v>0</v>
      </c>
      <c r="J39" s="39">
        <v>1</v>
      </c>
      <c r="K39" s="39" t="s">
        <v>78</v>
      </c>
      <c r="L39" s="39"/>
      <c r="M39" s="39"/>
      <c r="N39" s="39"/>
      <c r="O39" s="39" t="s">
        <v>62</v>
      </c>
      <c r="P39" s="49">
        <f t="shared" ref="P39:P44" si="5">H39*J39</f>
        <v>58000000</v>
      </c>
      <c r="Q39" s="149"/>
      <c r="R39" s="147">
        <f t="shared" si="1"/>
        <v>58000000</v>
      </c>
      <c r="S39" s="151">
        <f t="shared" si="4"/>
        <v>0</v>
      </c>
      <c r="T39" s="74">
        <v>20000000</v>
      </c>
      <c r="U39" s="35">
        <v>8000000</v>
      </c>
      <c r="V39" s="35">
        <v>30000000</v>
      </c>
      <c r="W39" s="98"/>
    </row>
    <row r="40" spans="1:23" s="12" customFormat="1" ht="20.100000000000001" customHeight="1" x14ac:dyDescent="0.15">
      <c r="A40" s="42"/>
      <c r="B40" s="66"/>
      <c r="C40" s="23"/>
      <c r="D40" s="356"/>
      <c r="E40" s="376"/>
      <c r="F40" s="379"/>
      <c r="G40" s="103" t="s">
        <v>142</v>
      </c>
      <c r="H40" s="112">
        <v>100000000</v>
      </c>
      <c r="I40" s="105" t="s">
        <v>0</v>
      </c>
      <c r="J40" s="105">
        <v>0</v>
      </c>
      <c r="K40" s="105" t="s">
        <v>65</v>
      </c>
      <c r="L40" s="105"/>
      <c r="M40" s="105"/>
      <c r="N40" s="105"/>
      <c r="O40" s="105" t="s">
        <v>62</v>
      </c>
      <c r="P40" s="106">
        <f>H40*J40</f>
        <v>0</v>
      </c>
      <c r="Q40" s="149"/>
      <c r="R40" s="147"/>
      <c r="S40" s="151"/>
      <c r="T40" s="107">
        <v>0</v>
      </c>
      <c r="U40" s="108">
        <v>0</v>
      </c>
      <c r="V40" s="108">
        <v>0</v>
      </c>
      <c r="W40" s="111" t="s">
        <v>95</v>
      </c>
    </row>
    <row r="41" spans="1:23" s="181" customFormat="1" ht="20.100000000000001" customHeight="1" x14ac:dyDescent="0.15">
      <c r="A41" s="42"/>
      <c r="B41" s="66"/>
      <c r="C41" s="23"/>
      <c r="D41" s="356"/>
      <c r="E41" s="376"/>
      <c r="F41" s="379"/>
      <c r="G41" s="103" t="s">
        <v>90</v>
      </c>
      <c r="H41" s="112">
        <v>25000000</v>
      </c>
      <c r="I41" s="105" t="s">
        <v>0</v>
      </c>
      <c r="J41" s="105">
        <v>4</v>
      </c>
      <c r="K41" s="105" t="s">
        <v>65</v>
      </c>
      <c r="L41" s="105"/>
      <c r="M41" s="105"/>
      <c r="N41" s="105"/>
      <c r="O41" s="105" t="s">
        <v>62</v>
      </c>
      <c r="P41" s="106">
        <f t="shared" si="5"/>
        <v>100000000</v>
      </c>
      <c r="Q41" s="155"/>
      <c r="R41" s="156">
        <f t="shared" si="1"/>
        <v>100000000</v>
      </c>
      <c r="S41" s="190">
        <f t="shared" si="4"/>
        <v>0</v>
      </c>
      <c r="T41" s="107">
        <v>100000000</v>
      </c>
      <c r="U41" s="108">
        <v>0</v>
      </c>
      <c r="V41" s="108">
        <v>0</v>
      </c>
      <c r="W41" s="111" t="s">
        <v>101</v>
      </c>
    </row>
    <row r="42" spans="1:23" s="12" customFormat="1" ht="20.100000000000001" customHeight="1" x14ac:dyDescent="0.15">
      <c r="A42" s="42"/>
      <c r="B42" s="66"/>
      <c r="C42" s="23"/>
      <c r="D42" s="356"/>
      <c r="E42" s="376"/>
      <c r="F42" s="379"/>
      <c r="G42" s="37" t="s">
        <v>121</v>
      </c>
      <c r="H42" s="45">
        <v>99868000</v>
      </c>
      <c r="I42" s="39" t="s">
        <v>0</v>
      </c>
      <c r="J42" s="39">
        <v>1</v>
      </c>
      <c r="K42" s="39" t="s">
        <v>78</v>
      </c>
      <c r="L42" s="39"/>
      <c r="M42" s="39"/>
      <c r="N42" s="39"/>
      <c r="O42" s="39" t="s">
        <v>62</v>
      </c>
      <c r="P42" s="49">
        <f t="shared" si="5"/>
        <v>99868000</v>
      </c>
      <c r="Q42" s="149">
        <v>99867900</v>
      </c>
      <c r="R42" s="147">
        <f t="shared" si="1"/>
        <v>100</v>
      </c>
      <c r="S42" s="158">
        <f>Q42/P42</f>
        <v>0.99999899867825526</v>
      </c>
      <c r="T42" s="74">
        <v>49868000</v>
      </c>
      <c r="U42" s="35">
        <v>0</v>
      </c>
      <c r="V42" s="35">
        <v>50000000</v>
      </c>
      <c r="W42" s="169"/>
    </row>
    <row r="43" spans="1:23" s="85" customFormat="1" ht="20.100000000000001" customHeight="1" x14ac:dyDescent="0.15">
      <c r="A43" s="42"/>
      <c r="B43" s="66"/>
      <c r="C43" s="23"/>
      <c r="D43" s="356"/>
      <c r="E43" s="376"/>
      <c r="F43" s="379"/>
      <c r="G43" s="37" t="s">
        <v>139</v>
      </c>
      <c r="H43" s="45">
        <v>39380000</v>
      </c>
      <c r="I43" s="39" t="s">
        <v>0</v>
      </c>
      <c r="J43" s="39">
        <v>1</v>
      </c>
      <c r="K43" s="39" t="s">
        <v>78</v>
      </c>
      <c r="L43" s="39"/>
      <c r="M43" s="39"/>
      <c r="N43" s="39"/>
      <c r="O43" s="39" t="s">
        <v>62</v>
      </c>
      <c r="P43" s="49">
        <f t="shared" si="5"/>
        <v>39380000</v>
      </c>
      <c r="Q43" s="149">
        <v>39380000</v>
      </c>
      <c r="R43" s="147">
        <f t="shared" si="1"/>
        <v>0</v>
      </c>
      <c r="S43" s="158">
        <f t="shared" ref="S43:S45" si="6">Q43/P43</f>
        <v>1</v>
      </c>
      <c r="T43" s="74">
        <v>29380000</v>
      </c>
      <c r="U43" s="35">
        <v>0</v>
      </c>
      <c r="V43" s="35">
        <v>10000000</v>
      </c>
      <c r="W43" s="100"/>
    </row>
    <row r="44" spans="1:23" s="85" customFormat="1" ht="20.100000000000001" customHeight="1" x14ac:dyDescent="0.15">
      <c r="A44" s="42"/>
      <c r="B44" s="66"/>
      <c r="C44" s="23"/>
      <c r="D44" s="356"/>
      <c r="E44" s="376"/>
      <c r="F44" s="379"/>
      <c r="G44" s="37" t="s">
        <v>8</v>
      </c>
      <c r="H44" s="45">
        <v>55000000</v>
      </c>
      <c r="I44" s="39" t="s">
        <v>0</v>
      </c>
      <c r="J44" s="170" t="s">
        <v>81</v>
      </c>
      <c r="K44" s="39" t="s">
        <v>78</v>
      </c>
      <c r="L44" s="39"/>
      <c r="M44" s="39"/>
      <c r="N44" s="39"/>
      <c r="O44" s="39" t="s">
        <v>62</v>
      </c>
      <c r="P44" s="49">
        <f t="shared" si="5"/>
        <v>0</v>
      </c>
      <c r="Q44" s="149"/>
      <c r="R44" s="147">
        <f t="shared" si="1"/>
        <v>0</v>
      </c>
      <c r="S44" s="158"/>
      <c r="T44" s="74">
        <v>0</v>
      </c>
      <c r="U44" s="35">
        <v>0</v>
      </c>
      <c r="V44" s="171" t="s">
        <v>81</v>
      </c>
      <c r="W44" s="100"/>
    </row>
    <row r="45" spans="1:23" s="85" customFormat="1" ht="20.100000000000001" customHeight="1" x14ac:dyDescent="0.15">
      <c r="A45" s="42"/>
      <c r="B45" s="66"/>
      <c r="C45" s="23"/>
      <c r="D45" s="356"/>
      <c r="E45" s="376"/>
      <c r="F45" s="379"/>
      <c r="G45" s="37" t="s">
        <v>11</v>
      </c>
      <c r="H45" s="45">
        <v>96174000</v>
      </c>
      <c r="I45" s="39" t="s">
        <v>0</v>
      </c>
      <c r="J45" s="39">
        <v>1</v>
      </c>
      <c r="K45" s="39" t="s">
        <v>78</v>
      </c>
      <c r="L45" s="39"/>
      <c r="M45" s="39"/>
      <c r="N45" s="39"/>
      <c r="O45" s="39" t="s">
        <v>62</v>
      </c>
      <c r="P45" s="49">
        <f>H45*J45</f>
        <v>96174000</v>
      </c>
      <c r="Q45" s="149">
        <v>96173350</v>
      </c>
      <c r="R45" s="147">
        <f t="shared" si="1"/>
        <v>650</v>
      </c>
      <c r="S45" s="158">
        <f t="shared" si="6"/>
        <v>0.99999324141659907</v>
      </c>
      <c r="T45" s="35">
        <v>0</v>
      </c>
      <c r="U45" s="35">
        <v>26174000</v>
      </c>
      <c r="V45" s="35">
        <v>70000000</v>
      </c>
      <c r="W45" s="172" t="s">
        <v>1</v>
      </c>
    </row>
    <row r="46" spans="1:23" s="12" customFormat="1" ht="20.100000000000001" customHeight="1" x14ac:dyDescent="0.15">
      <c r="A46" s="42"/>
      <c r="B46" s="66"/>
      <c r="C46" s="23"/>
      <c r="D46" s="356"/>
      <c r="E46" s="376"/>
      <c r="F46" s="379"/>
      <c r="G46" s="37" t="s">
        <v>114</v>
      </c>
      <c r="H46" s="45">
        <v>5012</v>
      </c>
      <c r="I46" s="39" t="s">
        <v>0</v>
      </c>
      <c r="J46" s="39">
        <v>429</v>
      </c>
      <c r="K46" s="39" t="s">
        <v>61</v>
      </c>
      <c r="L46" s="39" t="s">
        <v>0</v>
      </c>
      <c r="M46" s="39">
        <v>12</v>
      </c>
      <c r="N46" s="39" t="s">
        <v>67</v>
      </c>
      <c r="O46" s="39" t="s">
        <v>62</v>
      </c>
      <c r="P46" s="49">
        <f>ROUNDUP(H46*J46*M46,-3)</f>
        <v>25802000</v>
      </c>
      <c r="Q46" s="149">
        <v>0</v>
      </c>
      <c r="R46" s="147">
        <f t="shared" si="1"/>
        <v>25802000</v>
      </c>
      <c r="S46" s="158">
        <f>Q46/P46</f>
        <v>0</v>
      </c>
      <c r="T46" s="35">
        <v>0</v>
      </c>
      <c r="U46" s="35">
        <v>25802000</v>
      </c>
      <c r="V46" s="35">
        <v>0</v>
      </c>
      <c r="W46" s="100"/>
    </row>
    <row r="47" spans="1:23" s="12" customFormat="1" ht="20.100000000000001" customHeight="1" x14ac:dyDescent="0.15">
      <c r="A47" s="42"/>
      <c r="B47" s="64"/>
      <c r="C47" s="54" t="s">
        <v>72</v>
      </c>
      <c r="D47" s="80"/>
      <c r="E47" s="55"/>
      <c r="F47" s="30">
        <f>SUM(F48:F49)</f>
        <v>54400000</v>
      </c>
      <c r="G47" s="44"/>
      <c r="H47" s="45"/>
      <c r="I47" s="46"/>
      <c r="J47" s="46"/>
      <c r="K47" s="46"/>
      <c r="L47" s="46"/>
      <c r="M47" s="46"/>
      <c r="N47" s="46"/>
      <c r="O47" s="46"/>
      <c r="P47" s="47"/>
      <c r="Q47" s="147"/>
      <c r="R47" s="147">
        <f t="shared" si="1"/>
        <v>0</v>
      </c>
      <c r="S47" s="158"/>
      <c r="T47" s="70"/>
      <c r="U47" s="35"/>
      <c r="V47" s="35"/>
      <c r="W47" s="98"/>
    </row>
    <row r="48" spans="1:23" s="85" customFormat="1" ht="20.100000000000001" customHeight="1" outlineLevel="2" x14ac:dyDescent="0.15">
      <c r="A48" s="42"/>
      <c r="B48" s="64"/>
      <c r="C48" s="23"/>
      <c r="D48" s="357" t="s">
        <v>72</v>
      </c>
      <c r="E48" s="91" t="s">
        <v>36</v>
      </c>
      <c r="F48" s="93">
        <f>SUM(P48)</f>
        <v>22400000</v>
      </c>
      <c r="G48" s="37" t="s">
        <v>57</v>
      </c>
      <c r="H48" s="38">
        <v>140000</v>
      </c>
      <c r="I48" s="39" t="s">
        <v>0</v>
      </c>
      <c r="J48" s="39">
        <v>4</v>
      </c>
      <c r="K48" s="39" t="s">
        <v>68</v>
      </c>
      <c r="L48" s="39" t="s">
        <v>0</v>
      </c>
      <c r="M48" s="39">
        <v>40</v>
      </c>
      <c r="N48" s="39" t="s">
        <v>76</v>
      </c>
      <c r="O48" s="39" t="s">
        <v>62</v>
      </c>
      <c r="P48" s="49">
        <f>H48*J48*M48</f>
        <v>22400000</v>
      </c>
      <c r="Q48" s="149">
        <v>5431520</v>
      </c>
      <c r="R48" s="147">
        <f t="shared" si="1"/>
        <v>16968480</v>
      </c>
      <c r="S48" s="158">
        <f t="shared" ref="S48:S52" si="7">Q48/P48</f>
        <v>0.24247857142857143</v>
      </c>
      <c r="T48" s="35">
        <v>0</v>
      </c>
      <c r="U48" s="35">
        <v>0</v>
      </c>
      <c r="V48" s="35">
        <f>P48</f>
        <v>22400000</v>
      </c>
      <c r="W48" s="99"/>
    </row>
    <row r="49" spans="1:23" s="12" customFormat="1" ht="20.100000000000001" customHeight="1" outlineLevel="2" x14ac:dyDescent="0.15">
      <c r="A49" s="42"/>
      <c r="B49" s="64"/>
      <c r="C49" s="23"/>
      <c r="D49" s="358"/>
      <c r="E49" s="58" t="s">
        <v>45</v>
      </c>
      <c r="F49" s="83">
        <f>SUM(P49)</f>
        <v>32000000</v>
      </c>
      <c r="G49" s="37" t="s">
        <v>53</v>
      </c>
      <c r="H49" s="38">
        <v>2667000</v>
      </c>
      <c r="I49" s="39" t="s">
        <v>0</v>
      </c>
      <c r="J49" s="39">
        <v>4</v>
      </c>
      <c r="K49" s="39" t="s">
        <v>68</v>
      </c>
      <c r="L49" s="39" t="s">
        <v>0</v>
      </c>
      <c r="M49" s="39">
        <v>3</v>
      </c>
      <c r="N49" s="39" t="s">
        <v>76</v>
      </c>
      <c r="O49" s="39" t="s">
        <v>62</v>
      </c>
      <c r="P49" s="47">
        <f>H49*J49*M49-4000</f>
        <v>32000000</v>
      </c>
      <c r="Q49" s="147">
        <v>3488560</v>
      </c>
      <c r="R49" s="147">
        <f t="shared" si="1"/>
        <v>28511440</v>
      </c>
      <c r="S49" s="158">
        <f t="shared" si="7"/>
        <v>0.1090175</v>
      </c>
      <c r="T49" s="35">
        <v>0</v>
      </c>
      <c r="U49" s="35">
        <v>27000000</v>
      </c>
      <c r="V49" s="35">
        <v>5000000</v>
      </c>
      <c r="W49" s="101"/>
    </row>
    <row r="50" spans="1:23" s="12" customFormat="1" ht="20.100000000000001" customHeight="1" x14ac:dyDescent="0.15">
      <c r="A50" s="42"/>
      <c r="B50" s="64"/>
      <c r="C50" s="54" t="s">
        <v>26</v>
      </c>
      <c r="D50" s="80"/>
      <c r="E50" s="56"/>
      <c r="F50" s="77">
        <f>SUM(F51:F52)</f>
        <v>10400000</v>
      </c>
      <c r="G50" s="37"/>
      <c r="H50" s="38"/>
      <c r="I50" s="39"/>
      <c r="J50" s="39"/>
      <c r="K50" s="39"/>
      <c r="L50" s="39"/>
      <c r="M50" s="39"/>
      <c r="N50" s="39"/>
      <c r="O50" s="39"/>
      <c r="P50" s="49"/>
      <c r="Q50" s="149"/>
      <c r="R50" s="147">
        <f t="shared" si="1"/>
        <v>0</v>
      </c>
      <c r="S50" s="158"/>
      <c r="T50" s="70"/>
      <c r="U50" s="35"/>
      <c r="V50" s="35"/>
      <c r="W50" s="98"/>
    </row>
    <row r="51" spans="1:23" s="12" customFormat="1" ht="20.100000000000001" customHeight="1" x14ac:dyDescent="0.15">
      <c r="A51" s="42"/>
      <c r="B51" s="64"/>
      <c r="C51" s="23"/>
      <c r="D51" s="357" t="s">
        <v>44</v>
      </c>
      <c r="E51" s="375" t="s">
        <v>41</v>
      </c>
      <c r="F51" s="93">
        <f>SUM(P51:P51)</f>
        <v>5400000</v>
      </c>
      <c r="G51" s="37" t="s">
        <v>102</v>
      </c>
      <c r="H51" s="38">
        <v>30000</v>
      </c>
      <c r="I51" s="39" t="s">
        <v>0</v>
      </c>
      <c r="J51" s="39">
        <v>5</v>
      </c>
      <c r="K51" s="39" t="s">
        <v>83</v>
      </c>
      <c r="L51" s="39" t="s">
        <v>0</v>
      </c>
      <c r="M51" s="39">
        <v>36</v>
      </c>
      <c r="N51" s="39" t="s">
        <v>76</v>
      </c>
      <c r="O51" s="39" t="s">
        <v>62</v>
      </c>
      <c r="P51" s="49">
        <f>H51*J51*M51</f>
        <v>5400000</v>
      </c>
      <c r="Q51" s="149">
        <v>1218000</v>
      </c>
      <c r="R51" s="147">
        <f t="shared" si="1"/>
        <v>4182000</v>
      </c>
      <c r="S51" s="158">
        <f t="shared" si="7"/>
        <v>0.22555555555555556</v>
      </c>
      <c r="T51" s="35">
        <v>0</v>
      </c>
      <c r="U51" s="35">
        <v>0</v>
      </c>
      <c r="V51" s="35">
        <v>5400000</v>
      </c>
      <c r="W51" s="98"/>
    </row>
    <row r="52" spans="1:23" s="12" customFormat="1" ht="20.100000000000001" customHeight="1" x14ac:dyDescent="0.15">
      <c r="A52" s="43"/>
      <c r="B52" s="64"/>
      <c r="C52" s="23"/>
      <c r="D52" s="356"/>
      <c r="E52" s="376"/>
      <c r="F52" s="93">
        <f>SUM(P52:P52)</f>
        <v>5000000</v>
      </c>
      <c r="G52" s="37" t="s">
        <v>115</v>
      </c>
      <c r="H52" s="38">
        <v>2500000</v>
      </c>
      <c r="I52" s="39" t="s">
        <v>0</v>
      </c>
      <c r="J52" s="39">
        <v>2</v>
      </c>
      <c r="K52" s="39" t="s">
        <v>76</v>
      </c>
      <c r="L52" s="39"/>
      <c r="M52" s="39"/>
      <c r="N52" s="39"/>
      <c r="O52" s="39" t="s">
        <v>62</v>
      </c>
      <c r="P52" s="49">
        <f>H52*J52</f>
        <v>5000000</v>
      </c>
      <c r="Q52" s="149">
        <v>0</v>
      </c>
      <c r="R52" s="147">
        <f t="shared" si="1"/>
        <v>5000000</v>
      </c>
      <c r="S52" s="158">
        <f t="shared" si="7"/>
        <v>0</v>
      </c>
      <c r="T52" s="35">
        <v>0</v>
      </c>
      <c r="U52" s="35">
        <v>5000000</v>
      </c>
      <c r="V52" s="35">
        <v>0</v>
      </c>
      <c r="W52" s="98"/>
    </row>
    <row r="53" spans="1:23" s="12" customFormat="1" ht="20.100000000000001" customHeight="1" x14ac:dyDescent="0.15">
      <c r="A53" s="43"/>
      <c r="B53" s="64"/>
      <c r="C53" s="54" t="s">
        <v>34</v>
      </c>
      <c r="D53" s="80"/>
      <c r="E53" s="55"/>
      <c r="F53" s="77">
        <f>F54</f>
        <v>0</v>
      </c>
      <c r="G53" s="37"/>
      <c r="H53" s="38"/>
      <c r="I53" s="39"/>
      <c r="J53" s="39"/>
      <c r="K53" s="39"/>
      <c r="L53" s="39"/>
      <c r="M53" s="39"/>
      <c r="N53" s="39"/>
      <c r="O53" s="39"/>
      <c r="P53" s="49"/>
      <c r="Q53" s="149"/>
      <c r="R53" s="147">
        <f t="shared" si="1"/>
        <v>0</v>
      </c>
      <c r="S53" s="149"/>
      <c r="T53" s="35"/>
      <c r="U53" s="35"/>
      <c r="V53" s="35"/>
      <c r="W53" s="98"/>
    </row>
    <row r="54" spans="1:23" s="12" customFormat="1" ht="20.100000000000001" customHeight="1" x14ac:dyDescent="0.15">
      <c r="A54" s="43"/>
      <c r="B54" s="64"/>
      <c r="C54" s="23"/>
      <c r="D54" s="87" t="s">
        <v>22</v>
      </c>
      <c r="E54" s="84" t="s">
        <v>22</v>
      </c>
      <c r="F54" s="93">
        <f>P54</f>
        <v>0</v>
      </c>
      <c r="G54" s="37" t="s">
        <v>126</v>
      </c>
      <c r="H54" s="45">
        <v>50000000</v>
      </c>
      <c r="I54" s="39" t="s">
        <v>0</v>
      </c>
      <c r="J54" s="170" t="s">
        <v>81</v>
      </c>
      <c r="K54" s="39" t="s">
        <v>78</v>
      </c>
      <c r="L54" s="39"/>
      <c r="M54" s="39"/>
      <c r="N54" s="39"/>
      <c r="O54" s="39" t="s">
        <v>62</v>
      </c>
      <c r="P54" s="49">
        <f>H54*J54</f>
        <v>0</v>
      </c>
      <c r="Q54" s="149"/>
      <c r="R54" s="147">
        <f t="shared" si="1"/>
        <v>0</v>
      </c>
      <c r="S54" s="149"/>
      <c r="T54" s="171" t="s">
        <v>81</v>
      </c>
      <c r="U54" s="35">
        <v>0</v>
      </c>
      <c r="V54" s="35">
        <v>0</v>
      </c>
      <c r="W54" s="98"/>
    </row>
    <row r="55" spans="1:23" s="12" customFormat="1" ht="20.100000000000001" customHeight="1" x14ac:dyDescent="0.15">
      <c r="A55" s="43"/>
      <c r="B55" s="64"/>
      <c r="C55" s="26" t="s">
        <v>48</v>
      </c>
      <c r="D55" s="80"/>
      <c r="E55" s="55"/>
      <c r="F55" s="78">
        <f>F56</f>
        <v>785283000</v>
      </c>
      <c r="G55" s="44"/>
      <c r="H55" s="38"/>
      <c r="I55" s="39"/>
      <c r="J55" s="39"/>
      <c r="K55" s="39"/>
      <c r="L55" s="39"/>
      <c r="M55" s="39"/>
      <c r="N55" s="39"/>
      <c r="O55" s="39"/>
      <c r="P55" s="49"/>
      <c r="Q55" s="149"/>
      <c r="R55" s="147">
        <f t="shared" si="1"/>
        <v>0</v>
      </c>
      <c r="S55" s="149"/>
      <c r="T55" s="70"/>
      <c r="U55" s="35"/>
      <c r="V55" s="35"/>
      <c r="W55" s="98"/>
    </row>
    <row r="56" spans="1:23" s="85" customFormat="1" ht="20.100000000000001" customHeight="1" x14ac:dyDescent="0.15">
      <c r="A56" s="43"/>
      <c r="B56" s="64"/>
      <c r="C56" s="26"/>
      <c r="D56" s="357" t="s">
        <v>52</v>
      </c>
      <c r="E56" s="375" t="s">
        <v>50</v>
      </c>
      <c r="F56" s="378">
        <f>SUM(P56:P59)</f>
        <v>785283000</v>
      </c>
      <c r="G56" s="37" t="s">
        <v>140</v>
      </c>
      <c r="H56" s="38">
        <v>150000000</v>
      </c>
      <c r="I56" s="39" t="s">
        <v>0</v>
      </c>
      <c r="J56" s="39">
        <v>3</v>
      </c>
      <c r="K56" s="39" t="s">
        <v>65</v>
      </c>
      <c r="L56" s="39"/>
      <c r="M56" s="39"/>
      <c r="N56" s="39"/>
      <c r="O56" s="39" t="s">
        <v>62</v>
      </c>
      <c r="P56" s="49">
        <f>H56*J56</f>
        <v>450000000</v>
      </c>
      <c r="Q56" s="149">
        <v>450000000</v>
      </c>
      <c r="R56" s="147">
        <f t="shared" si="1"/>
        <v>0</v>
      </c>
      <c r="S56" s="158">
        <f>Q56/P56</f>
        <v>1</v>
      </c>
      <c r="T56" s="35">
        <v>250000000</v>
      </c>
      <c r="U56" s="35">
        <v>50000000</v>
      </c>
      <c r="V56" s="35">
        <v>150000000</v>
      </c>
      <c r="W56" s="99"/>
    </row>
    <row r="57" spans="1:23" s="85" customFormat="1" ht="20.100000000000001" customHeight="1" x14ac:dyDescent="0.15">
      <c r="A57" s="43"/>
      <c r="B57" s="64"/>
      <c r="C57" s="23"/>
      <c r="D57" s="356"/>
      <c r="E57" s="376"/>
      <c r="F57" s="379"/>
      <c r="G57" s="37" t="s">
        <v>128</v>
      </c>
      <c r="H57" s="38">
        <v>68000000</v>
      </c>
      <c r="I57" s="39" t="s">
        <v>0</v>
      </c>
      <c r="J57" s="39">
        <v>2</v>
      </c>
      <c r="K57" s="39" t="s">
        <v>65</v>
      </c>
      <c r="L57" s="39"/>
      <c r="M57" s="39"/>
      <c r="N57" s="39"/>
      <c r="O57" s="39" t="s">
        <v>62</v>
      </c>
      <c r="P57" s="49">
        <f t="shared" ref="P57:P58" si="8">H57*J57</f>
        <v>136000000</v>
      </c>
      <c r="Q57" s="149"/>
      <c r="R57" s="147">
        <f t="shared" si="1"/>
        <v>136000000</v>
      </c>
      <c r="S57" s="158">
        <f>Q57/P57</f>
        <v>0</v>
      </c>
      <c r="T57" s="35">
        <v>113000000</v>
      </c>
      <c r="U57" s="35"/>
      <c r="V57" s="35">
        <v>23000000</v>
      </c>
      <c r="W57" s="99"/>
    </row>
    <row r="58" spans="1:23" s="85" customFormat="1" ht="20.100000000000001" customHeight="1" x14ac:dyDescent="0.15">
      <c r="A58" s="43"/>
      <c r="B58" s="64"/>
      <c r="C58" s="23"/>
      <c r="D58" s="356"/>
      <c r="E58" s="376"/>
      <c r="F58" s="379"/>
      <c r="G58" s="37" t="s">
        <v>17</v>
      </c>
      <c r="H58" s="38">
        <v>39856600</v>
      </c>
      <c r="I58" s="39" t="s">
        <v>0</v>
      </c>
      <c r="J58" s="39">
        <v>5</v>
      </c>
      <c r="K58" s="39" t="s">
        <v>65</v>
      </c>
      <c r="L58" s="39"/>
      <c r="M58" s="39"/>
      <c r="N58" s="39"/>
      <c r="O58" s="39" t="s">
        <v>62</v>
      </c>
      <c r="P58" s="49">
        <f t="shared" si="8"/>
        <v>199283000</v>
      </c>
      <c r="Q58" s="149">
        <v>199283000</v>
      </c>
      <c r="R58" s="147">
        <f t="shared" si="1"/>
        <v>0</v>
      </c>
      <c r="S58" s="158">
        <f>Q58/P58</f>
        <v>1</v>
      </c>
      <c r="T58" s="35">
        <v>79283000</v>
      </c>
      <c r="U58" s="35">
        <v>30000000</v>
      </c>
      <c r="V58" s="35">
        <v>90000000</v>
      </c>
      <c r="W58" s="98"/>
    </row>
    <row r="59" spans="1:23" s="85" customFormat="1" ht="20.100000000000001" customHeight="1" x14ac:dyDescent="0.15">
      <c r="A59" s="43"/>
      <c r="B59" s="64"/>
      <c r="C59" s="23"/>
      <c r="D59" s="356"/>
      <c r="E59" s="377"/>
      <c r="F59" s="380"/>
      <c r="G59" s="37" t="s">
        <v>16</v>
      </c>
      <c r="H59" s="38">
        <v>6000000</v>
      </c>
      <c r="I59" s="39" t="s">
        <v>0</v>
      </c>
      <c r="J59" s="39">
        <v>5</v>
      </c>
      <c r="K59" s="39" t="s">
        <v>65</v>
      </c>
      <c r="L59" s="39"/>
      <c r="M59" s="39"/>
      <c r="N59" s="39"/>
      <c r="O59" s="39" t="s">
        <v>62</v>
      </c>
      <c r="P59" s="49">
        <v>0</v>
      </c>
      <c r="Q59" s="149"/>
      <c r="R59" s="147">
        <f t="shared" si="1"/>
        <v>0</v>
      </c>
      <c r="S59" s="149"/>
      <c r="T59" s="171" t="s">
        <v>81</v>
      </c>
      <c r="U59" s="35">
        <v>0</v>
      </c>
      <c r="V59" s="35">
        <v>0</v>
      </c>
      <c r="W59" s="98"/>
    </row>
    <row r="60" spans="1:23" s="12" customFormat="1" ht="20.100000000000001" customHeight="1" x14ac:dyDescent="0.15">
      <c r="A60" s="43"/>
      <c r="B60" s="67" t="s">
        <v>54</v>
      </c>
      <c r="C60" s="54" t="s">
        <v>28</v>
      </c>
      <c r="D60" s="80"/>
      <c r="E60" s="57"/>
      <c r="F60" s="81">
        <f>F61</f>
        <v>100000000</v>
      </c>
      <c r="G60" s="45"/>
      <c r="H60" s="45"/>
      <c r="I60" s="46"/>
      <c r="J60" s="46"/>
      <c r="K60" s="46"/>
      <c r="L60" s="46"/>
      <c r="M60" s="46"/>
      <c r="N60" s="46"/>
      <c r="O60" s="46"/>
      <c r="P60" s="47"/>
      <c r="Q60" s="147"/>
      <c r="R60" s="147"/>
      <c r="S60" s="147"/>
      <c r="T60" s="35"/>
      <c r="U60" s="35"/>
      <c r="V60" s="35"/>
      <c r="W60" s="98"/>
    </row>
    <row r="61" spans="1:23" s="12" customFormat="1" ht="20.100000000000001" customHeight="1" x14ac:dyDescent="0.15">
      <c r="A61" s="43"/>
      <c r="B61" s="64"/>
      <c r="C61" s="23"/>
      <c r="D61" s="15" t="s">
        <v>43</v>
      </c>
      <c r="E61" s="92" t="s">
        <v>43</v>
      </c>
      <c r="F61" s="94">
        <f>P61</f>
        <v>100000000</v>
      </c>
      <c r="G61" s="45" t="s">
        <v>120</v>
      </c>
      <c r="H61" s="45">
        <v>100000000</v>
      </c>
      <c r="I61" s="46" t="s">
        <v>0</v>
      </c>
      <c r="J61" s="39">
        <v>1</v>
      </c>
      <c r="K61" s="39" t="s">
        <v>78</v>
      </c>
      <c r="L61" s="46"/>
      <c r="M61" s="46"/>
      <c r="N61" s="46"/>
      <c r="O61" s="46" t="s">
        <v>62</v>
      </c>
      <c r="P61" s="49">
        <f>H61*J61</f>
        <v>100000000</v>
      </c>
      <c r="Q61" s="149">
        <v>0</v>
      </c>
      <c r="R61" s="147">
        <f t="shared" si="1"/>
        <v>100000000</v>
      </c>
      <c r="S61" s="158">
        <f>Q61/P61</f>
        <v>0</v>
      </c>
      <c r="T61" s="35">
        <v>0</v>
      </c>
      <c r="U61" s="35">
        <v>50000000</v>
      </c>
      <c r="V61" s="35">
        <v>50000000</v>
      </c>
      <c r="W61" s="98"/>
    </row>
    <row r="62" spans="1:23" s="12" customFormat="1" ht="20.100000000000001" customHeight="1" x14ac:dyDescent="0.15">
      <c r="A62" s="391" t="s">
        <v>104</v>
      </c>
      <c r="B62" s="392"/>
      <c r="C62" s="392"/>
      <c r="D62" s="392"/>
      <c r="E62" s="393"/>
      <c r="F62" s="173">
        <f>+SUM(F8,F18,F47,F50,F53,F55,F60)</f>
        <v>1667500000</v>
      </c>
      <c r="G62" s="45"/>
      <c r="H62" s="45"/>
      <c r="I62" s="46"/>
      <c r="J62" s="46"/>
      <c r="K62" s="46"/>
      <c r="L62" s="46"/>
      <c r="M62" s="46"/>
      <c r="N62" s="46"/>
      <c r="O62" s="46"/>
      <c r="P62" s="47">
        <f>SUM(P9:P61)</f>
        <v>1667500000</v>
      </c>
      <c r="Q62" s="147">
        <f>SUM(Q9:Q61)</f>
        <v>960339200</v>
      </c>
      <c r="R62" s="147">
        <f t="shared" si="1"/>
        <v>707160800</v>
      </c>
      <c r="S62" s="148">
        <f>Q62/P62</f>
        <v>0.57591556221889051</v>
      </c>
      <c r="T62" s="35">
        <f>SUM(T8:T61)</f>
        <v>667500000</v>
      </c>
      <c r="U62" s="35">
        <f>SUM(U8:U61)</f>
        <v>300000000</v>
      </c>
      <c r="V62" s="35">
        <f>SUM(V8:V61)</f>
        <v>700000000</v>
      </c>
      <c r="W62" s="98"/>
    </row>
    <row r="63" spans="1:23" ht="20.100000000000001" customHeight="1" x14ac:dyDescent="0.15"/>
    <row r="64" spans="1:23" ht="20.100000000000001" customHeight="1" x14ac:dyDescent="0.15">
      <c r="T64" s="97"/>
    </row>
    <row r="65" spans="20:20" x14ac:dyDescent="0.15">
      <c r="T65" s="97"/>
    </row>
  </sheetData>
  <mergeCells count="39">
    <mergeCell ref="A3:C3"/>
    <mergeCell ref="A6:A7"/>
    <mergeCell ref="B6:B7"/>
    <mergeCell ref="C6:C7"/>
    <mergeCell ref="D6:D7"/>
    <mergeCell ref="W6:W7"/>
    <mergeCell ref="C9:C10"/>
    <mergeCell ref="D10:D17"/>
    <mergeCell ref="E10:E17"/>
    <mergeCell ref="F10:F17"/>
    <mergeCell ref="V11:V17"/>
    <mergeCell ref="F6:F7"/>
    <mergeCell ref="G6:P7"/>
    <mergeCell ref="Q6:Q8"/>
    <mergeCell ref="R6:R8"/>
    <mergeCell ref="S6:S8"/>
    <mergeCell ref="T6:V6"/>
    <mergeCell ref="E6:E7"/>
    <mergeCell ref="D19:D28"/>
    <mergeCell ref="E24:E25"/>
    <mergeCell ref="F24:F25"/>
    <mergeCell ref="D29:D30"/>
    <mergeCell ref="D31:D33"/>
    <mergeCell ref="E32:E33"/>
    <mergeCell ref="F32:F33"/>
    <mergeCell ref="E20:E21"/>
    <mergeCell ref="F20:F21"/>
    <mergeCell ref="F56:F59"/>
    <mergeCell ref="A62:E62"/>
    <mergeCell ref="D34:D35"/>
    <mergeCell ref="D36:D37"/>
    <mergeCell ref="D38:D46"/>
    <mergeCell ref="E39:E46"/>
    <mergeCell ref="D51:D52"/>
    <mergeCell ref="E51:E52"/>
    <mergeCell ref="D56:D59"/>
    <mergeCell ref="E56:E59"/>
    <mergeCell ref="F39:F46"/>
    <mergeCell ref="D48:D49"/>
  </mergeCells>
  <phoneticPr fontId="37" type="noConversion"/>
  <printOptions horizontalCentered="1"/>
  <pageMargins left="0.2361111044883728" right="0.2361111044883728" top="0.19680555164813995" bottom="0.19680555164813995" header="0.31486111879348755" footer="0.31486111879348755"/>
  <pageSetup paperSize="8" scale="5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CDDD"/>
    <pageSetUpPr fitToPage="1"/>
  </sheetPr>
  <dimension ref="A3:AH64"/>
  <sheetViews>
    <sheetView topLeftCell="F1" zoomScale="70" zoomScaleNormal="70" zoomScaleSheetLayoutView="70" workbookViewId="0">
      <pane ySplit="7" topLeftCell="A29" activePane="bottomLeft" state="frozen"/>
      <selection pane="bottomLeft" activeCell="V56" sqref="V56:V57"/>
    </sheetView>
  </sheetViews>
  <sheetFormatPr defaultColWidth="8.88671875" defaultRowHeight="14.25" outlineLevelRow="2" outlineLevelCol="1" x14ac:dyDescent="0.15"/>
  <cols>
    <col min="1" max="1" width="7.77734375" style="13" customWidth="1"/>
    <col min="2" max="2" width="7.77734375" style="68" customWidth="1"/>
    <col min="3" max="3" width="16.44140625" style="14" customWidth="1"/>
    <col min="4" max="4" width="17.33203125" style="15" customWidth="1"/>
    <col min="5" max="5" width="21.88671875" style="8" bestFit="1" customWidth="1"/>
    <col min="6" max="6" width="20" style="9" customWidth="1"/>
    <col min="7" max="7" width="17.21875" style="229" bestFit="1" customWidth="1"/>
    <col min="8" max="8" width="18.21875" style="227" bestFit="1" customWidth="1"/>
    <col min="9" max="9" width="47.44140625" style="10" customWidth="1"/>
    <col min="10" max="10" width="17.33203125" style="10" customWidth="1" outlineLevel="1"/>
    <col min="11" max="11" width="3.77734375" style="11" customWidth="1" outlineLevel="1"/>
    <col min="12" max="12" width="7.77734375" style="11" customWidth="1" outlineLevel="1"/>
    <col min="13" max="13" width="5.77734375" style="11" customWidth="1" outlineLevel="1"/>
    <col min="14" max="14" width="3.77734375" style="11" customWidth="1" outlineLevel="1"/>
    <col min="15" max="15" width="7.77734375" style="11" customWidth="1" outlineLevel="1"/>
    <col min="16" max="16" width="5.77734375" style="11" customWidth="1" outlineLevel="1"/>
    <col min="17" max="17" width="3.77734375" style="11" customWidth="1" outlineLevel="1"/>
    <col min="18" max="18" width="20.77734375" style="16" customWidth="1"/>
    <col min="19" max="19" width="14.5546875" style="16" hidden="1" customWidth="1"/>
    <col min="20" max="20" width="18.5546875" style="16" hidden="1" customWidth="1"/>
    <col min="21" max="21" width="14.109375" style="16" hidden="1" customWidth="1"/>
    <col min="22" max="22" width="15.77734375" style="12" customWidth="1"/>
    <col min="23" max="23" width="15.77734375" style="196" customWidth="1"/>
    <col min="24" max="24" width="15.77734375" style="209" customWidth="1"/>
    <col min="25" max="25" width="15.77734375" style="34" customWidth="1"/>
    <col min="26" max="26" width="15.77734375" style="220" customWidth="1"/>
    <col min="27" max="27" width="15.77734375" style="215" customWidth="1"/>
    <col min="28" max="28" width="15.77734375" style="34" customWidth="1"/>
    <col min="29" max="29" width="15.77734375" style="220" customWidth="1"/>
    <col min="30" max="30" width="15.77734375" style="215" customWidth="1"/>
    <col min="31" max="31" width="42.21875" style="98" bestFit="1" customWidth="1"/>
    <col min="32" max="32" width="8.88671875" style="12"/>
    <col min="35" max="16384" width="8.88671875" style="12"/>
  </cols>
  <sheetData>
    <row r="3" spans="1:34" s="5" customFormat="1" ht="20.100000000000001" customHeight="1" x14ac:dyDescent="0.15">
      <c r="A3" s="349" t="s">
        <v>124</v>
      </c>
      <c r="B3" s="349"/>
      <c r="C3" s="349"/>
      <c r="D3" s="1" t="s">
        <v>98</v>
      </c>
      <c r="E3" s="1"/>
      <c r="F3" s="1"/>
      <c r="G3" s="228"/>
      <c r="H3" s="226"/>
      <c r="I3" s="90"/>
      <c r="J3" s="90" t="s">
        <v>110</v>
      </c>
      <c r="K3" s="2"/>
      <c r="L3" s="3" t="s">
        <v>96</v>
      </c>
      <c r="M3" s="2"/>
      <c r="N3" s="2"/>
      <c r="O3" s="2"/>
      <c r="P3" s="2"/>
      <c r="Q3" s="2"/>
      <c r="R3" s="4"/>
      <c r="S3" s="4"/>
      <c r="T3" s="4"/>
      <c r="U3" s="4"/>
      <c r="W3" s="195"/>
      <c r="X3" s="208"/>
      <c r="Y3" s="33"/>
      <c r="Z3" s="219"/>
      <c r="AA3" s="214"/>
      <c r="AB3" s="33"/>
      <c r="AC3" s="219" t="s">
        <v>7</v>
      </c>
      <c r="AD3" s="214"/>
      <c r="AE3" s="98"/>
    </row>
    <row r="4" spans="1:34" s="5" customFormat="1" ht="20.100000000000001" customHeight="1" x14ac:dyDescent="0.15">
      <c r="A4" s="90" t="s">
        <v>122</v>
      </c>
      <c r="B4" s="62"/>
      <c r="C4" s="6"/>
      <c r="D4" s="1" t="s">
        <v>127</v>
      </c>
      <c r="E4" s="1"/>
      <c r="F4" s="1"/>
      <c r="G4" s="228"/>
      <c r="H4" s="226"/>
      <c r="I4" s="90"/>
      <c r="J4" s="90" t="s">
        <v>20</v>
      </c>
      <c r="K4" s="2"/>
      <c r="L4" s="3"/>
      <c r="M4" s="3"/>
      <c r="N4" s="3" t="s">
        <v>25</v>
      </c>
      <c r="O4" s="3"/>
      <c r="P4" s="2"/>
      <c r="Q4" s="2"/>
      <c r="R4" s="4"/>
      <c r="S4" s="4"/>
      <c r="T4" s="4"/>
      <c r="U4" s="4"/>
      <c r="W4" s="195"/>
      <c r="X4" s="208"/>
      <c r="Y4" s="33"/>
      <c r="Z4" s="219"/>
      <c r="AA4" s="214"/>
      <c r="AB4" s="33"/>
      <c r="AC4" s="219" t="s">
        <v>100</v>
      </c>
      <c r="AD4" s="214"/>
      <c r="AE4" s="98"/>
    </row>
    <row r="5" spans="1:34" ht="20.100000000000001" customHeight="1" x14ac:dyDescent="0.15">
      <c r="A5" s="90" t="s">
        <v>1</v>
      </c>
      <c r="B5" s="62"/>
      <c r="C5" s="6"/>
      <c r="D5" s="7"/>
      <c r="J5" s="90" t="s">
        <v>1</v>
      </c>
      <c r="W5" s="196" t="s">
        <v>94</v>
      </c>
      <c r="AB5" s="32" t="s">
        <v>38</v>
      </c>
      <c r="AC5" s="224"/>
      <c r="AD5" s="217"/>
    </row>
    <row r="6" spans="1:34" s="5" customFormat="1" ht="20.100000000000001" customHeight="1" x14ac:dyDescent="0.15">
      <c r="A6" s="403" t="s">
        <v>60</v>
      </c>
      <c r="B6" s="405" t="s">
        <v>77</v>
      </c>
      <c r="C6" s="403" t="s">
        <v>63</v>
      </c>
      <c r="D6" s="407" t="s">
        <v>71</v>
      </c>
      <c r="E6" s="401" t="s">
        <v>66</v>
      </c>
      <c r="F6" s="421" t="s">
        <v>73</v>
      </c>
      <c r="G6" s="422" t="s">
        <v>6</v>
      </c>
      <c r="H6" s="423" t="s">
        <v>4</v>
      </c>
      <c r="I6" s="424" t="s">
        <v>123</v>
      </c>
      <c r="J6" s="425"/>
      <c r="K6" s="425"/>
      <c r="L6" s="425"/>
      <c r="M6" s="425"/>
      <c r="N6" s="425"/>
      <c r="O6" s="425"/>
      <c r="P6" s="425"/>
      <c r="Q6" s="425"/>
      <c r="R6" s="426"/>
      <c r="S6" s="409" t="s">
        <v>79</v>
      </c>
      <c r="T6" s="409" t="s">
        <v>4</v>
      </c>
      <c r="U6" s="409" t="s">
        <v>84</v>
      </c>
      <c r="V6" s="412" t="s">
        <v>47</v>
      </c>
      <c r="W6" s="413"/>
      <c r="X6" s="413"/>
      <c r="Y6" s="413"/>
      <c r="Z6" s="413"/>
      <c r="AA6" s="413"/>
      <c r="AB6" s="414"/>
      <c r="AC6" s="225"/>
      <c r="AD6" s="218"/>
      <c r="AE6" s="415" t="s">
        <v>2</v>
      </c>
    </row>
    <row r="7" spans="1:34" s="5" customFormat="1" ht="20.100000000000001" customHeight="1" x14ac:dyDescent="0.15">
      <c r="A7" s="404"/>
      <c r="B7" s="406"/>
      <c r="C7" s="404"/>
      <c r="D7" s="408"/>
      <c r="E7" s="402"/>
      <c r="F7" s="421"/>
      <c r="G7" s="422"/>
      <c r="H7" s="423"/>
      <c r="I7" s="427"/>
      <c r="J7" s="428"/>
      <c r="K7" s="428"/>
      <c r="L7" s="428"/>
      <c r="M7" s="428"/>
      <c r="N7" s="428"/>
      <c r="O7" s="428"/>
      <c r="P7" s="428"/>
      <c r="Q7" s="428"/>
      <c r="R7" s="429"/>
      <c r="S7" s="410"/>
      <c r="T7" s="410"/>
      <c r="U7" s="410"/>
      <c r="V7" s="191" t="s">
        <v>49</v>
      </c>
      <c r="W7" s="197" t="s">
        <v>6</v>
      </c>
      <c r="X7" s="210" t="s">
        <v>4</v>
      </c>
      <c r="Y7" s="192" t="s">
        <v>46</v>
      </c>
      <c r="Z7" s="221" t="s">
        <v>6</v>
      </c>
      <c r="AA7" s="216" t="s">
        <v>4</v>
      </c>
      <c r="AB7" s="192" t="s">
        <v>23</v>
      </c>
      <c r="AC7" s="221" t="s">
        <v>6</v>
      </c>
      <c r="AD7" s="216" t="s">
        <v>4</v>
      </c>
      <c r="AE7" s="415"/>
    </row>
    <row r="8" spans="1:34" ht="20.100000000000001" customHeight="1" x14ac:dyDescent="0.15">
      <c r="A8" s="26" t="s">
        <v>5</v>
      </c>
      <c r="B8" s="95" t="s">
        <v>70</v>
      </c>
      <c r="C8" s="54" t="s">
        <v>70</v>
      </c>
      <c r="D8" s="87"/>
      <c r="E8" s="92"/>
      <c r="F8" s="230">
        <f>SUM(F9:F16)</f>
        <v>171128000</v>
      </c>
      <c r="G8" s="230">
        <f>SUM(G9:G16)</f>
        <v>140721074</v>
      </c>
      <c r="H8" s="78">
        <f>F8-G8</f>
        <v>30406926</v>
      </c>
      <c r="I8" s="27"/>
      <c r="J8" s="28"/>
      <c r="K8" s="28"/>
      <c r="L8" s="28"/>
      <c r="M8" s="28"/>
      <c r="N8" s="28"/>
      <c r="O8" s="28"/>
      <c r="P8" s="28"/>
      <c r="Q8" s="28"/>
      <c r="R8" s="29"/>
      <c r="S8" s="411"/>
      <c r="T8" s="411"/>
      <c r="U8" s="411"/>
      <c r="V8" s="69"/>
      <c r="W8" s="198"/>
      <c r="X8" s="211">
        <f>V8-W8</f>
        <v>0</v>
      </c>
      <c r="Y8" s="35"/>
      <c r="Z8" s="200"/>
      <c r="AA8" s="212">
        <f>Y8-Z8</f>
        <v>0</v>
      </c>
      <c r="AB8" s="35"/>
      <c r="AC8" s="200"/>
      <c r="AD8" s="212">
        <f>AB8-AC8</f>
        <v>0</v>
      </c>
      <c r="AE8" s="96"/>
      <c r="AG8" s="12"/>
      <c r="AH8" s="12"/>
    </row>
    <row r="9" spans="1:34" s="5" customFormat="1" ht="20.100000000000001" customHeight="1" x14ac:dyDescent="0.15">
      <c r="A9" s="59"/>
      <c r="B9" s="63"/>
      <c r="C9" s="193"/>
      <c r="D9" s="357" t="s">
        <v>70</v>
      </c>
      <c r="E9" s="375" t="s">
        <v>27</v>
      </c>
      <c r="F9" s="374">
        <v>171128000</v>
      </c>
      <c r="G9" s="416">
        <f>SUM(W9:W17,Z9:Z17,AC9:AC17)</f>
        <v>140721074</v>
      </c>
      <c r="H9" s="417">
        <f>F9-G9</f>
        <v>30406926</v>
      </c>
      <c r="I9" s="79" t="s">
        <v>141</v>
      </c>
      <c r="J9" s="38">
        <v>6570000</v>
      </c>
      <c r="K9" s="39" t="s">
        <v>0</v>
      </c>
      <c r="L9" s="39">
        <v>12</v>
      </c>
      <c r="M9" s="39" t="s">
        <v>69</v>
      </c>
      <c r="N9" s="39" t="s">
        <v>0</v>
      </c>
      <c r="O9" s="40">
        <v>20</v>
      </c>
      <c r="P9" s="39" t="s">
        <v>64</v>
      </c>
      <c r="Q9" s="39" t="s">
        <v>62</v>
      </c>
      <c r="R9" s="41">
        <v>15768000</v>
      </c>
      <c r="S9" s="162">
        <v>41899200</v>
      </c>
      <c r="T9" s="162">
        <v>129228800</v>
      </c>
      <c r="U9" s="163">
        <v>0.24484128839231453</v>
      </c>
      <c r="V9" s="164"/>
      <c r="W9" s="199"/>
      <c r="X9" s="211">
        <f t="shared" ref="X9:X61" si="0">V9-W9</f>
        <v>0</v>
      </c>
      <c r="Y9" s="165">
        <v>15768000</v>
      </c>
      <c r="Z9" s="222"/>
      <c r="AA9" s="212">
        <f t="shared" ref="AA9:AA61" si="1">Y9-Z9</f>
        <v>15768000</v>
      </c>
      <c r="AB9" s="398">
        <v>141445000</v>
      </c>
      <c r="AC9" s="418">
        <v>140721074</v>
      </c>
      <c r="AD9" s="430">
        <f t="shared" ref="AD9:AD61" si="2">AB9-AC9</f>
        <v>723926</v>
      </c>
      <c r="AE9" s="96" t="s">
        <v>13</v>
      </c>
    </row>
    <row r="10" spans="1:34" s="5" customFormat="1" ht="20.100000000000001" customHeight="1" x14ac:dyDescent="0.15">
      <c r="A10" s="59"/>
      <c r="B10" s="63"/>
      <c r="C10" s="194"/>
      <c r="D10" s="356"/>
      <c r="E10" s="376"/>
      <c r="F10" s="374"/>
      <c r="G10" s="416"/>
      <c r="H10" s="417"/>
      <c r="I10" s="79" t="s">
        <v>134</v>
      </c>
      <c r="J10" s="38">
        <v>4520000</v>
      </c>
      <c r="K10" s="39" t="s">
        <v>0</v>
      </c>
      <c r="L10" s="39">
        <v>7</v>
      </c>
      <c r="M10" s="39" t="s">
        <v>69</v>
      </c>
      <c r="N10" s="39" t="s">
        <v>0</v>
      </c>
      <c r="O10" s="40">
        <v>100</v>
      </c>
      <c r="P10" s="39" t="s">
        <v>64</v>
      </c>
      <c r="Q10" s="39" t="s">
        <v>62</v>
      </c>
      <c r="R10" s="41">
        <v>31640000</v>
      </c>
      <c r="S10" s="162"/>
      <c r="T10" s="162"/>
      <c r="U10" s="162"/>
      <c r="V10" s="164"/>
      <c r="W10" s="199"/>
      <c r="X10" s="211">
        <f t="shared" si="0"/>
        <v>0</v>
      </c>
      <c r="Y10" s="165">
        <v>13915000</v>
      </c>
      <c r="Z10" s="223"/>
      <c r="AA10" s="212">
        <f t="shared" si="1"/>
        <v>13915000</v>
      </c>
      <c r="AB10" s="399"/>
      <c r="AC10" s="419"/>
      <c r="AD10" s="431"/>
      <c r="AE10" s="96" t="s">
        <v>15</v>
      </c>
    </row>
    <row r="11" spans="1:34" s="5" customFormat="1" ht="20.100000000000001" customHeight="1" x14ac:dyDescent="0.15">
      <c r="A11" s="75"/>
      <c r="B11" s="64"/>
      <c r="C11" s="87"/>
      <c r="D11" s="356"/>
      <c r="E11" s="376"/>
      <c r="F11" s="374"/>
      <c r="G11" s="416"/>
      <c r="H11" s="417"/>
      <c r="I11" s="79" t="s">
        <v>136</v>
      </c>
      <c r="J11" s="24">
        <v>5570000</v>
      </c>
      <c r="K11" s="39" t="s">
        <v>0</v>
      </c>
      <c r="L11" s="39">
        <v>6</v>
      </c>
      <c r="M11" s="39" t="s">
        <v>69</v>
      </c>
      <c r="N11" s="39" t="s">
        <v>0</v>
      </c>
      <c r="O11" s="40">
        <v>100</v>
      </c>
      <c r="P11" s="39" t="s">
        <v>64</v>
      </c>
      <c r="Q11" s="39" t="s">
        <v>62</v>
      </c>
      <c r="R11" s="41">
        <v>33400000</v>
      </c>
      <c r="S11" s="150"/>
      <c r="T11" s="150"/>
      <c r="U11" s="150"/>
      <c r="V11" s="398"/>
      <c r="W11" s="418"/>
      <c r="X11" s="433">
        <f t="shared" si="0"/>
        <v>0</v>
      </c>
      <c r="Y11" s="398"/>
      <c r="Z11" s="418"/>
      <c r="AA11" s="430">
        <f t="shared" si="1"/>
        <v>0</v>
      </c>
      <c r="AB11" s="399"/>
      <c r="AC11" s="419"/>
      <c r="AD11" s="431"/>
      <c r="AE11" s="96" t="s">
        <v>10</v>
      </c>
      <c r="AF11" s="12"/>
    </row>
    <row r="12" spans="1:34" s="5" customFormat="1" ht="20.100000000000001" customHeight="1" x14ac:dyDescent="0.15">
      <c r="A12" s="75"/>
      <c r="B12" s="64"/>
      <c r="C12" s="87"/>
      <c r="D12" s="356"/>
      <c r="E12" s="376"/>
      <c r="F12" s="374"/>
      <c r="G12" s="416"/>
      <c r="H12" s="417"/>
      <c r="I12" s="79" t="s">
        <v>144</v>
      </c>
      <c r="J12" s="38">
        <v>2700000</v>
      </c>
      <c r="K12" s="39" t="s">
        <v>0</v>
      </c>
      <c r="L12" s="39">
        <v>7</v>
      </c>
      <c r="M12" s="39" t="s">
        <v>69</v>
      </c>
      <c r="N12" s="39" t="s">
        <v>0</v>
      </c>
      <c r="O12" s="40">
        <v>100</v>
      </c>
      <c r="P12" s="39" t="s">
        <v>64</v>
      </c>
      <c r="Q12" s="39" t="s">
        <v>62</v>
      </c>
      <c r="R12" s="41">
        <v>18900000</v>
      </c>
      <c r="S12" s="150"/>
      <c r="T12" s="150"/>
      <c r="U12" s="150"/>
      <c r="V12" s="399"/>
      <c r="W12" s="419"/>
      <c r="X12" s="434"/>
      <c r="Y12" s="399"/>
      <c r="Z12" s="419"/>
      <c r="AA12" s="431"/>
      <c r="AB12" s="399"/>
      <c r="AC12" s="419"/>
      <c r="AD12" s="431"/>
      <c r="AE12" s="96" t="s">
        <v>15</v>
      </c>
      <c r="AF12" s="12"/>
    </row>
    <row r="13" spans="1:34" s="5" customFormat="1" ht="20.100000000000001" customHeight="1" x14ac:dyDescent="0.15">
      <c r="A13" s="75"/>
      <c r="B13" s="64"/>
      <c r="C13" s="87"/>
      <c r="D13" s="356"/>
      <c r="E13" s="376"/>
      <c r="F13" s="374"/>
      <c r="G13" s="416"/>
      <c r="H13" s="417"/>
      <c r="I13" s="79" t="s">
        <v>143</v>
      </c>
      <c r="J13" s="24">
        <v>2870000</v>
      </c>
      <c r="K13" s="39" t="s">
        <v>0</v>
      </c>
      <c r="L13" s="39">
        <v>7</v>
      </c>
      <c r="M13" s="39" t="s">
        <v>69</v>
      </c>
      <c r="N13" s="39" t="s">
        <v>0</v>
      </c>
      <c r="O13" s="40">
        <v>100</v>
      </c>
      <c r="P13" s="39" t="s">
        <v>64</v>
      </c>
      <c r="Q13" s="39" t="s">
        <v>62</v>
      </c>
      <c r="R13" s="41">
        <v>20090000</v>
      </c>
      <c r="S13" s="150"/>
      <c r="T13" s="150"/>
      <c r="U13" s="150"/>
      <c r="V13" s="399"/>
      <c r="W13" s="419"/>
      <c r="X13" s="434"/>
      <c r="Y13" s="399"/>
      <c r="Z13" s="419"/>
      <c r="AA13" s="431"/>
      <c r="AB13" s="399"/>
      <c r="AC13" s="419"/>
      <c r="AD13" s="431"/>
      <c r="AE13" s="96" t="s">
        <v>13</v>
      </c>
      <c r="AF13" s="12"/>
    </row>
    <row r="14" spans="1:34" s="5" customFormat="1" ht="20.100000000000001" customHeight="1" x14ac:dyDescent="0.15">
      <c r="A14" s="75"/>
      <c r="B14" s="64"/>
      <c r="C14" s="87"/>
      <c r="D14" s="356"/>
      <c r="E14" s="376"/>
      <c r="F14" s="374"/>
      <c r="G14" s="416"/>
      <c r="H14" s="417"/>
      <c r="I14" s="79" t="s">
        <v>133</v>
      </c>
      <c r="J14" s="24">
        <v>2870000</v>
      </c>
      <c r="K14" s="39" t="s">
        <v>0</v>
      </c>
      <c r="L14" s="39">
        <v>5</v>
      </c>
      <c r="M14" s="39" t="s">
        <v>69</v>
      </c>
      <c r="N14" s="39" t="s">
        <v>0</v>
      </c>
      <c r="O14" s="40">
        <v>100</v>
      </c>
      <c r="P14" s="39" t="s">
        <v>64</v>
      </c>
      <c r="Q14" s="39" t="s">
        <v>62</v>
      </c>
      <c r="R14" s="41">
        <v>14350000</v>
      </c>
      <c r="S14" s="150"/>
      <c r="T14" s="150"/>
      <c r="U14" s="150"/>
      <c r="V14" s="399"/>
      <c r="W14" s="419"/>
      <c r="X14" s="434"/>
      <c r="Y14" s="399"/>
      <c r="Z14" s="419"/>
      <c r="AA14" s="431"/>
      <c r="AB14" s="399"/>
      <c r="AC14" s="419"/>
      <c r="AD14" s="431"/>
      <c r="AE14" s="96" t="s">
        <v>13</v>
      </c>
      <c r="AF14" s="12"/>
    </row>
    <row r="15" spans="1:34" s="5" customFormat="1" ht="20.100000000000001" customHeight="1" x14ac:dyDescent="0.15">
      <c r="A15" s="75"/>
      <c r="B15" s="64"/>
      <c r="C15" s="87"/>
      <c r="D15" s="356"/>
      <c r="E15" s="376"/>
      <c r="F15" s="374"/>
      <c r="G15" s="416"/>
      <c r="H15" s="417"/>
      <c r="I15" s="79" t="s">
        <v>145</v>
      </c>
      <c r="J15" s="38">
        <v>2350000</v>
      </c>
      <c r="K15" s="39" t="s">
        <v>0</v>
      </c>
      <c r="L15" s="39">
        <v>7</v>
      </c>
      <c r="M15" s="39" t="s">
        <v>69</v>
      </c>
      <c r="N15" s="39" t="s">
        <v>0</v>
      </c>
      <c r="O15" s="40">
        <v>100</v>
      </c>
      <c r="P15" s="39" t="s">
        <v>64</v>
      </c>
      <c r="Q15" s="39" t="s">
        <v>62</v>
      </c>
      <c r="R15" s="41">
        <v>16450000</v>
      </c>
      <c r="S15" s="150"/>
      <c r="T15" s="150"/>
      <c r="U15" s="150"/>
      <c r="V15" s="399"/>
      <c r="W15" s="419"/>
      <c r="X15" s="434"/>
      <c r="Y15" s="399"/>
      <c r="Z15" s="419"/>
      <c r="AA15" s="431"/>
      <c r="AB15" s="399"/>
      <c r="AC15" s="419"/>
      <c r="AD15" s="431"/>
      <c r="AE15" s="96" t="s">
        <v>15</v>
      </c>
      <c r="AF15" s="12"/>
    </row>
    <row r="16" spans="1:34" s="5" customFormat="1" ht="20.100000000000001" customHeight="1" x14ac:dyDescent="0.15">
      <c r="A16" s="75"/>
      <c r="B16" s="64"/>
      <c r="C16" s="87"/>
      <c r="D16" s="356"/>
      <c r="E16" s="376"/>
      <c r="F16" s="374"/>
      <c r="G16" s="416"/>
      <c r="H16" s="417"/>
      <c r="I16" s="79" t="s">
        <v>137</v>
      </c>
      <c r="J16" s="38">
        <v>2250000</v>
      </c>
      <c r="K16" s="39" t="s">
        <v>0</v>
      </c>
      <c r="L16" s="39">
        <v>7</v>
      </c>
      <c r="M16" s="39" t="s">
        <v>69</v>
      </c>
      <c r="N16" s="39" t="s">
        <v>0</v>
      </c>
      <c r="O16" s="40">
        <v>100</v>
      </c>
      <c r="P16" s="39" t="s">
        <v>64</v>
      </c>
      <c r="Q16" s="39" t="s">
        <v>62</v>
      </c>
      <c r="R16" s="41">
        <v>15750000</v>
      </c>
      <c r="S16" s="150"/>
      <c r="T16" s="150"/>
      <c r="U16" s="150"/>
      <c r="V16" s="399"/>
      <c r="W16" s="419"/>
      <c r="X16" s="434"/>
      <c r="Y16" s="399"/>
      <c r="Z16" s="419"/>
      <c r="AA16" s="431"/>
      <c r="AB16" s="399"/>
      <c r="AC16" s="419"/>
      <c r="AD16" s="431"/>
      <c r="AE16" s="96" t="s">
        <v>15</v>
      </c>
      <c r="AF16" s="12"/>
    </row>
    <row r="17" spans="1:34" s="5" customFormat="1" ht="20.100000000000001" customHeight="1" x14ac:dyDescent="0.15">
      <c r="A17" s="75"/>
      <c r="B17" s="64"/>
      <c r="C17" s="87"/>
      <c r="D17" s="358"/>
      <c r="E17" s="377"/>
      <c r="F17" s="374"/>
      <c r="G17" s="416"/>
      <c r="H17" s="417"/>
      <c r="I17" s="79" t="s">
        <v>138</v>
      </c>
      <c r="J17" s="38">
        <v>2390000</v>
      </c>
      <c r="K17" s="39" t="s">
        <v>0</v>
      </c>
      <c r="L17" s="39">
        <v>2</v>
      </c>
      <c r="M17" s="39" t="s">
        <v>69</v>
      </c>
      <c r="N17" s="39" t="s">
        <v>0</v>
      </c>
      <c r="O17" s="40">
        <v>100</v>
      </c>
      <c r="P17" s="39" t="s">
        <v>64</v>
      </c>
      <c r="Q17" s="39" t="s">
        <v>62</v>
      </c>
      <c r="R17" s="41">
        <v>4780000</v>
      </c>
      <c r="S17" s="150"/>
      <c r="T17" s="150"/>
      <c r="U17" s="150"/>
      <c r="V17" s="400"/>
      <c r="W17" s="420"/>
      <c r="X17" s="435"/>
      <c r="Y17" s="400"/>
      <c r="Z17" s="420"/>
      <c r="AA17" s="432"/>
      <c r="AB17" s="400"/>
      <c r="AC17" s="420"/>
      <c r="AD17" s="432"/>
      <c r="AE17" s="98"/>
      <c r="AF17" s="12"/>
    </row>
    <row r="18" spans="1:34" ht="20.100000000000001" customHeight="1" x14ac:dyDescent="0.15">
      <c r="A18" s="59"/>
      <c r="B18" s="95" t="s">
        <v>59</v>
      </c>
      <c r="C18" s="80" t="s">
        <v>75</v>
      </c>
      <c r="D18" s="86"/>
      <c r="E18" s="76"/>
      <c r="F18" s="78">
        <f>SUM(F19,F29,F31,F34,F36,F38)</f>
        <v>546289000</v>
      </c>
      <c r="G18" s="78">
        <f>+SUM(G19,G29,G31,G34,G36,G38)</f>
        <v>494763359</v>
      </c>
      <c r="H18" s="78">
        <f>F18-G18</f>
        <v>51525641</v>
      </c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5"/>
      <c r="T18" s="25"/>
      <c r="U18" s="25"/>
      <c r="V18" s="35"/>
      <c r="W18" s="200"/>
      <c r="X18" s="211">
        <f t="shared" si="0"/>
        <v>0</v>
      </c>
      <c r="Y18" s="35"/>
      <c r="Z18" s="200"/>
      <c r="AA18" s="212">
        <f t="shared" si="1"/>
        <v>0</v>
      </c>
      <c r="AB18" s="35"/>
      <c r="AC18" s="200"/>
      <c r="AD18" s="212">
        <f t="shared" si="2"/>
        <v>0</v>
      </c>
      <c r="AE18" s="99" t="s">
        <v>92</v>
      </c>
      <c r="AG18" s="12"/>
      <c r="AH18" s="12"/>
    </row>
    <row r="19" spans="1:34" ht="20.100000000000001" customHeight="1" outlineLevel="1" x14ac:dyDescent="0.15">
      <c r="A19" s="23"/>
      <c r="B19" s="65"/>
      <c r="C19" s="86"/>
      <c r="D19" s="357" t="s">
        <v>40</v>
      </c>
      <c r="E19" s="88"/>
      <c r="F19" s="78">
        <f>SUM(F20:F28)</f>
        <v>83049000</v>
      </c>
      <c r="G19" s="78">
        <f>SUM(G20:G28)</f>
        <v>49207310</v>
      </c>
      <c r="H19" s="78">
        <f>F19-G19</f>
        <v>33841690</v>
      </c>
      <c r="I19" s="24"/>
      <c r="J19" s="24"/>
      <c r="K19" s="24"/>
      <c r="L19" s="24"/>
      <c r="M19" s="24"/>
      <c r="N19" s="24"/>
      <c r="O19" s="24"/>
      <c r="P19" s="24"/>
      <c r="Q19" s="24"/>
      <c r="R19" s="25"/>
      <c r="S19" s="25"/>
      <c r="T19" s="25"/>
      <c r="U19" s="140"/>
      <c r="V19" s="70"/>
      <c r="W19" s="201"/>
      <c r="X19" s="211">
        <f t="shared" si="0"/>
        <v>0</v>
      </c>
      <c r="Y19" s="35"/>
      <c r="Z19" s="200"/>
      <c r="AA19" s="212">
        <f t="shared" si="1"/>
        <v>0</v>
      </c>
      <c r="AB19" s="35"/>
      <c r="AC19" s="200"/>
      <c r="AD19" s="212">
        <f t="shared" si="2"/>
        <v>0</v>
      </c>
      <c r="AG19" s="12"/>
      <c r="AH19" s="12"/>
    </row>
    <row r="20" spans="1:34" ht="20.100000000000001" customHeight="1" outlineLevel="2" x14ac:dyDescent="0.15">
      <c r="A20" s="42"/>
      <c r="B20" s="66"/>
      <c r="C20" s="23"/>
      <c r="D20" s="356"/>
      <c r="E20" s="375" t="s">
        <v>42</v>
      </c>
      <c r="F20" s="83">
        <v>48000000</v>
      </c>
      <c r="G20" s="231">
        <f>SUM(W20,Z20,AC20)</f>
        <v>30353980</v>
      </c>
      <c r="H20" s="232">
        <f>F20-G20</f>
        <v>17646020</v>
      </c>
      <c r="I20" s="44" t="s">
        <v>107</v>
      </c>
      <c r="J20" s="45">
        <v>300000</v>
      </c>
      <c r="K20" s="46" t="s">
        <v>0</v>
      </c>
      <c r="L20" s="46">
        <v>5</v>
      </c>
      <c r="M20" s="46" t="s">
        <v>68</v>
      </c>
      <c r="N20" s="46" t="s">
        <v>0</v>
      </c>
      <c r="O20" s="46">
        <v>32</v>
      </c>
      <c r="P20" s="46" t="s">
        <v>76</v>
      </c>
      <c r="Q20" s="46" t="s">
        <v>62</v>
      </c>
      <c r="R20" s="47">
        <f>J20*L20*O20</f>
        <v>48000000</v>
      </c>
      <c r="S20" s="147">
        <v>15635200</v>
      </c>
      <c r="T20" s="147">
        <f>R20-S20</f>
        <v>32364800</v>
      </c>
      <c r="U20" s="148">
        <f>S20/R20</f>
        <v>0.32573333333333332</v>
      </c>
      <c r="V20" s="71">
        <v>9400000</v>
      </c>
      <c r="W20" s="202"/>
      <c r="X20" s="211">
        <f t="shared" si="0"/>
        <v>9400000</v>
      </c>
      <c r="Y20" s="35">
        <v>4600000</v>
      </c>
      <c r="Z20" s="200"/>
      <c r="AA20" s="212">
        <f t="shared" si="1"/>
        <v>4600000</v>
      </c>
      <c r="AB20" s="35">
        <v>34000000</v>
      </c>
      <c r="AC20" s="200">
        <v>30353980</v>
      </c>
      <c r="AD20" s="212">
        <f t="shared" si="2"/>
        <v>3646020</v>
      </c>
      <c r="AE20" s="98" t="s">
        <v>1</v>
      </c>
      <c r="AG20" s="12"/>
      <c r="AH20" s="12"/>
    </row>
    <row r="21" spans="1:34" ht="20.100000000000001" customHeight="1" outlineLevel="2" x14ac:dyDescent="0.15">
      <c r="A21" s="42"/>
      <c r="B21" s="66"/>
      <c r="C21" s="23"/>
      <c r="D21" s="356"/>
      <c r="E21" s="377"/>
      <c r="F21" s="83">
        <v>4000000</v>
      </c>
      <c r="G21" s="231">
        <f t="shared" ref="G21:G28" si="3">SUM(W21,Z21,AC21)</f>
        <v>4000000</v>
      </c>
      <c r="H21" s="232">
        <f t="shared" ref="H21:H60" si="4">F21-G21</f>
        <v>0</v>
      </c>
      <c r="I21" s="44" t="s">
        <v>19</v>
      </c>
      <c r="J21" s="45">
        <v>1000000</v>
      </c>
      <c r="K21" s="46" t="s">
        <v>0</v>
      </c>
      <c r="L21" s="46">
        <v>4</v>
      </c>
      <c r="M21" s="46" t="s">
        <v>65</v>
      </c>
      <c r="N21" s="46" t="s">
        <v>0</v>
      </c>
      <c r="O21" s="46">
        <v>1</v>
      </c>
      <c r="P21" s="46" t="s">
        <v>76</v>
      </c>
      <c r="Q21" s="46" t="s">
        <v>62</v>
      </c>
      <c r="R21" s="47">
        <v>4000000</v>
      </c>
      <c r="S21" s="147"/>
      <c r="T21" s="147"/>
      <c r="U21" s="148"/>
      <c r="V21" s="71"/>
      <c r="W21" s="202"/>
      <c r="X21" s="211">
        <f t="shared" si="0"/>
        <v>0</v>
      </c>
      <c r="Y21" s="35">
        <v>2000000</v>
      </c>
      <c r="Z21" s="235">
        <v>2000000</v>
      </c>
      <c r="AA21" s="212">
        <f t="shared" si="1"/>
        <v>0</v>
      </c>
      <c r="AB21" s="35">
        <v>2000000</v>
      </c>
      <c r="AC21" s="235">
        <v>2000000</v>
      </c>
      <c r="AD21" s="212">
        <f t="shared" si="2"/>
        <v>0</v>
      </c>
      <c r="AE21" s="98" t="s">
        <v>132</v>
      </c>
      <c r="AG21" s="12"/>
      <c r="AH21" s="12"/>
    </row>
    <row r="22" spans="1:34" s="85" customFormat="1" ht="20.100000000000001" customHeight="1" x14ac:dyDescent="0.15">
      <c r="A22" s="42"/>
      <c r="B22" s="66"/>
      <c r="C22" s="23"/>
      <c r="D22" s="356"/>
      <c r="E22" s="88" t="s">
        <v>37</v>
      </c>
      <c r="F22" s="89">
        <f>SUM(R22)</f>
        <v>6072000</v>
      </c>
      <c r="G22" s="231">
        <f t="shared" si="3"/>
        <v>0</v>
      </c>
      <c r="H22" s="232">
        <f t="shared" si="4"/>
        <v>6072000</v>
      </c>
      <c r="I22" s="44" t="s">
        <v>108</v>
      </c>
      <c r="J22" s="45">
        <v>30360</v>
      </c>
      <c r="K22" s="46" t="s">
        <v>0</v>
      </c>
      <c r="L22" s="46">
        <v>2</v>
      </c>
      <c r="M22" s="46" t="s">
        <v>76</v>
      </c>
      <c r="N22" s="46" t="s">
        <v>0</v>
      </c>
      <c r="O22" s="46">
        <v>100</v>
      </c>
      <c r="P22" s="46" t="s">
        <v>3</v>
      </c>
      <c r="Q22" s="46" t="s">
        <v>62</v>
      </c>
      <c r="R22" s="47">
        <v>6072000</v>
      </c>
      <c r="S22" s="147">
        <v>0</v>
      </c>
      <c r="T22" s="147">
        <v>6072000</v>
      </c>
      <c r="U22" s="168">
        <v>0</v>
      </c>
      <c r="V22" s="71">
        <v>6069000</v>
      </c>
      <c r="W22" s="202"/>
      <c r="X22" s="211">
        <f t="shared" si="0"/>
        <v>6069000</v>
      </c>
      <c r="Y22" s="35">
        <v>3000</v>
      </c>
      <c r="Z22" s="200"/>
      <c r="AA22" s="212">
        <f t="shared" si="1"/>
        <v>3000</v>
      </c>
      <c r="AB22" s="35">
        <v>0</v>
      </c>
      <c r="AC22" s="200"/>
      <c r="AD22" s="212">
        <f t="shared" si="2"/>
        <v>0</v>
      </c>
      <c r="AE22" s="99" t="s">
        <v>9</v>
      </c>
    </row>
    <row r="23" spans="1:34" s="85" customFormat="1" ht="20.100000000000001" customHeight="1" x14ac:dyDescent="0.15">
      <c r="A23" s="42"/>
      <c r="B23" s="66"/>
      <c r="C23" s="23"/>
      <c r="D23" s="356"/>
      <c r="E23" s="88" t="s">
        <v>31</v>
      </c>
      <c r="F23" s="89">
        <f>SUM(R23)</f>
        <v>6000000</v>
      </c>
      <c r="G23" s="231">
        <f t="shared" si="3"/>
        <v>2957100</v>
      </c>
      <c r="H23" s="232">
        <f t="shared" si="4"/>
        <v>3042900</v>
      </c>
      <c r="I23" s="44" t="s">
        <v>97</v>
      </c>
      <c r="J23" s="45">
        <v>600000</v>
      </c>
      <c r="K23" s="46" t="s">
        <v>0</v>
      </c>
      <c r="L23" s="46">
        <v>10</v>
      </c>
      <c r="M23" s="46" t="s">
        <v>76</v>
      </c>
      <c r="N23" s="46"/>
      <c r="O23" s="46"/>
      <c r="P23" s="46"/>
      <c r="Q23" s="46" t="s">
        <v>62</v>
      </c>
      <c r="R23" s="47">
        <v>6000000</v>
      </c>
      <c r="S23" s="147">
        <v>1094500</v>
      </c>
      <c r="T23" s="147">
        <v>4905500</v>
      </c>
      <c r="U23" s="148">
        <v>0.18241666666666667</v>
      </c>
      <c r="V23" s="35">
        <v>0</v>
      </c>
      <c r="W23" s="200"/>
      <c r="X23" s="211">
        <f t="shared" si="0"/>
        <v>0</v>
      </c>
      <c r="Y23" s="35">
        <v>0</v>
      </c>
      <c r="Z23" s="200"/>
      <c r="AA23" s="212">
        <f t="shared" si="1"/>
        <v>0</v>
      </c>
      <c r="AB23" s="35">
        <v>6000000</v>
      </c>
      <c r="AC23" s="200">
        <v>2957100</v>
      </c>
      <c r="AD23" s="212">
        <f t="shared" si="2"/>
        <v>3042900</v>
      </c>
      <c r="AE23" s="99"/>
    </row>
    <row r="24" spans="1:34" s="85" customFormat="1" ht="20.100000000000001" customHeight="1" outlineLevel="2" x14ac:dyDescent="0.15">
      <c r="A24" s="42"/>
      <c r="B24" s="66"/>
      <c r="C24" s="23"/>
      <c r="D24" s="356"/>
      <c r="E24" s="373" t="s">
        <v>39</v>
      </c>
      <c r="F24" s="83">
        <v>7000000</v>
      </c>
      <c r="G24" s="231">
        <f t="shared" si="3"/>
        <v>5385310</v>
      </c>
      <c r="H24" s="232">
        <f t="shared" si="4"/>
        <v>1614690</v>
      </c>
      <c r="I24" s="44" t="s">
        <v>103</v>
      </c>
      <c r="J24" s="45">
        <v>1000000</v>
      </c>
      <c r="K24" s="46" t="s">
        <v>0</v>
      </c>
      <c r="L24" s="46">
        <v>7</v>
      </c>
      <c r="M24" s="46" t="s">
        <v>76</v>
      </c>
      <c r="N24" s="46"/>
      <c r="O24" s="46"/>
      <c r="P24" s="46"/>
      <c r="Q24" s="46" t="s">
        <v>62</v>
      </c>
      <c r="R24" s="47">
        <v>7000000</v>
      </c>
      <c r="S24" s="147">
        <v>2670000</v>
      </c>
      <c r="T24" s="147">
        <v>4330000</v>
      </c>
      <c r="U24" s="148">
        <v>0.38142857142857145</v>
      </c>
      <c r="V24" s="35">
        <v>0</v>
      </c>
      <c r="W24" s="200"/>
      <c r="X24" s="211">
        <f t="shared" si="0"/>
        <v>0</v>
      </c>
      <c r="Y24" s="35">
        <v>0</v>
      </c>
      <c r="Z24" s="200"/>
      <c r="AA24" s="212">
        <f t="shared" si="1"/>
        <v>0</v>
      </c>
      <c r="AB24" s="35">
        <v>7000000</v>
      </c>
      <c r="AC24" s="200">
        <v>5385310</v>
      </c>
      <c r="AD24" s="212">
        <f t="shared" si="2"/>
        <v>1614690</v>
      </c>
      <c r="AE24" s="99"/>
    </row>
    <row r="25" spans="1:34" ht="20.100000000000001" customHeight="1" outlineLevel="2" x14ac:dyDescent="0.15">
      <c r="A25" s="42"/>
      <c r="B25" s="66"/>
      <c r="C25" s="23"/>
      <c r="D25" s="356"/>
      <c r="E25" s="373"/>
      <c r="F25" s="83">
        <v>1477000</v>
      </c>
      <c r="G25" s="231">
        <f t="shared" si="3"/>
        <v>0</v>
      </c>
      <c r="H25" s="232">
        <f t="shared" si="4"/>
        <v>1477000</v>
      </c>
      <c r="I25" s="44" t="s">
        <v>106</v>
      </c>
      <c r="J25" s="45">
        <v>1477000</v>
      </c>
      <c r="K25" s="46" t="s">
        <v>0</v>
      </c>
      <c r="L25" s="46">
        <v>1</v>
      </c>
      <c r="M25" s="46" t="s">
        <v>76</v>
      </c>
      <c r="N25" s="46"/>
      <c r="O25" s="46"/>
      <c r="P25" s="46"/>
      <c r="Q25" s="48" t="s">
        <v>62</v>
      </c>
      <c r="R25" s="47">
        <v>1477000</v>
      </c>
      <c r="S25" s="147">
        <v>0</v>
      </c>
      <c r="T25" s="147">
        <v>1477000</v>
      </c>
      <c r="U25" s="148">
        <v>0</v>
      </c>
      <c r="V25" s="35">
        <v>0</v>
      </c>
      <c r="W25" s="200"/>
      <c r="X25" s="211">
        <f t="shared" si="0"/>
        <v>0</v>
      </c>
      <c r="Y25" s="35">
        <v>0</v>
      </c>
      <c r="Z25" s="200"/>
      <c r="AA25" s="212">
        <f t="shared" si="1"/>
        <v>0</v>
      </c>
      <c r="AB25" s="35">
        <v>1477000</v>
      </c>
      <c r="AC25" s="200"/>
      <c r="AD25" s="212">
        <f t="shared" si="2"/>
        <v>1477000</v>
      </c>
      <c r="AG25" s="12"/>
      <c r="AH25" s="12"/>
    </row>
    <row r="26" spans="1:34" s="85" customFormat="1" ht="20.100000000000001" customHeight="1" outlineLevel="2" x14ac:dyDescent="0.15">
      <c r="A26" s="42"/>
      <c r="B26" s="66"/>
      <c r="C26" s="23"/>
      <c r="D26" s="356"/>
      <c r="E26" s="88" t="s">
        <v>109</v>
      </c>
      <c r="F26" s="89">
        <f>R26</f>
        <v>2500000</v>
      </c>
      <c r="G26" s="231">
        <f t="shared" si="3"/>
        <v>2067920</v>
      </c>
      <c r="H26" s="232">
        <f t="shared" si="4"/>
        <v>432080</v>
      </c>
      <c r="I26" s="44" t="s">
        <v>105</v>
      </c>
      <c r="J26" s="45">
        <v>208334</v>
      </c>
      <c r="K26" s="46" t="s">
        <v>0</v>
      </c>
      <c r="L26" s="46">
        <v>12</v>
      </c>
      <c r="M26" s="46" t="s">
        <v>67</v>
      </c>
      <c r="N26" s="46"/>
      <c r="O26" s="46"/>
      <c r="P26" s="46"/>
      <c r="Q26" s="46"/>
      <c r="R26" s="47">
        <v>2500000</v>
      </c>
      <c r="S26" s="147">
        <v>0</v>
      </c>
      <c r="T26" s="147">
        <v>2500000</v>
      </c>
      <c r="U26" s="148">
        <v>0</v>
      </c>
      <c r="V26" s="71">
        <v>2500000</v>
      </c>
      <c r="W26" s="202">
        <v>2067920</v>
      </c>
      <c r="X26" s="211">
        <f t="shared" si="0"/>
        <v>432080</v>
      </c>
      <c r="Y26" s="35">
        <v>0</v>
      </c>
      <c r="Z26" s="200"/>
      <c r="AA26" s="212">
        <f t="shared" si="1"/>
        <v>0</v>
      </c>
      <c r="AB26" s="35">
        <v>0</v>
      </c>
      <c r="AC26" s="200"/>
      <c r="AD26" s="212">
        <f t="shared" si="2"/>
        <v>0</v>
      </c>
      <c r="AE26" s="99"/>
    </row>
    <row r="27" spans="1:34" s="85" customFormat="1" ht="20.100000000000001" customHeight="1" outlineLevel="2" x14ac:dyDescent="0.15">
      <c r="A27" s="42"/>
      <c r="B27" s="66"/>
      <c r="C27" s="23"/>
      <c r="D27" s="356"/>
      <c r="E27" s="88" t="s">
        <v>116</v>
      </c>
      <c r="F27" s="89">
        <f>SUM(R27)</f>
        <v>8000000</v>
      </c>
      <c r="G27" s="231">
        <f t="shared" si="3"/>
        <v>4443000</v>
      </c>
      <c r="H27" s="232">
        <f t="shared" si="4"/>
        <v>3557000</v>
      </c>
      <c r="I27" s="44" t="s">
        <v>111</v>
      </c>
      <c r="J27" s="45">
        <v>1000000</v>
      </c>
      <c r="K27" s="46" t="s">
        <v>0</v>
      </c>
      <c r="L27" s="46">
        <v>8</v>
      </c>
      <c r="M27" s="46" t="s">
        <v>76</v>
      </c>
      <c r="N27" s="46"/>
      <c r="O27" s="46"/>
      <c r="P27" s="46"/>
      <c r="Q27" s="48" t="s">
        <v>62</v>
      </c>
      <c r="R27" s="47">
        <v>8000000</v>
      </c>
      <c r="S27" s="147">
        <v>1156000</v>
      </c>
      <c r="T27" s="147">
        <v>6844000</v>
      </c>
      <c r="U27" s="148">
        <v>0.14449999999999999</v>
      </c>
      <c r="V27" s="71">
        <v>8000000</v>
      </c>
      <c r="W27" s="202">
        <v>4443000</v>
      </c>
      <c r="X27" s="211">
        <f t="shared" si="0"/>
        <v>3557000</v>
      </c>
      <c r="Y27" s="35">
        <v>0</v>
      </c>
      <c r="Z27" s="200"/>
      <c r="AA27" s="212">
        <f t="shared" si="1"/>
        <v>0</v>
      </c>
      <c r="AB27" s="35">
        <v>0</v>
      </c>
      <c r="AC27" s="200"/>
      <c r="AD27" s="212">
        <f t="shared" si="2"/>
        <v>0</v>
      </c>
      <c r="AE27" s="99"/>
    </row>
    <row r="28" spans="1:34" s="85" customFormat="1" ht="20.100000000000001" customHeight="1" outlineLevel="2" x14ac:dyDescent="0.15">
      <c r="A28" s="42"/>
      <c r="B28" s="66"/>
      <c r="C28" s="23"/>
      <c r="D28" s="358"/>
      <c r="E28" s="88" t="s">
        <v>58</v>
      </c>
      <c r="F28" s="89">
        <v>0</v>
      </c>
      <c r="G28" s="231">
        <f t="shared" si="3"/>
        <v>0</v>
      </c>
      <c r="H28" s="232">
        <f t="shared" si="4"/>
        <v>0</v>
      </c>
      <c r="I28" s="44" t="s">
        <v>55</v>
      </c>
      <c r="J28" s="45">
        <v>500000</v>
      </c>
      <c r="K28" s="46" t="s">
        <v>0</v>
      </c>
      <c r="L28" s="46">
        <v>4</v>
      </c>
      <c r="M28" s="46" t="s">
        <v>68</v>
      </c>
      <c r="N28" s="46" t="s">
        <v>0</v>
      </c>
      <c r="O28" s="46">
        <v>0</v>
      </c>
      <c r="P28" s="46" t="s">
        <v>76</v>
      </c>
      <c r="Q28" s="46" t="s">
        <v>62</v>
      </c>
      <c r="R28" s="47">
        <v>0</v>
      </c>
      <c r="S28" s="147">
        <v>0</v>
      </c>
      <c r="T28" s="147">
        <v>4000000</v>
      </c>
      <c r="U28" s="148">
        <v>0</v>
      </c>
      <c r="V28" s="35">
        <v>0</v>
      </c>
      <c r="W28" s="200"/>
      <c r="X28" s="211">
        <f t="shared" si="0"/>
        <v>0</v>
      </c>
      <c r="Y28" s="35">
        <v>0</v>
      </c>
      <c r="Z28" s="200"/>
      <c r="AA28" s="212">
        <f t="shared" si="1"/>
        <v>0</v>
      </c>
      <c r="AB28" s="35">
        <v>0</v>
      </c>
      <c r="AC28" s="200"/>
      <c r="AD28" s="212">
        <f t="shared" si="2"/>
        <v>0</v>
      </c>
      <c r="AE28" s="99"/>
    </row>
    <row r="29" spans="1:34" ht="20.100000000000001" customHeight="1" outlineLevel="2" x14ac:dyDescent="0.15">
      <c r="A29" s="42"/>
      <c r="B29" s="66"/>
      <c r="C29" s="23"/>
      <c r="D29" s="357" t="s">
        <v>51</v>
      </c>
      <c r="E29" s="88"/>
      <c r="F29" s="78">
        <f>SUM(F30:F30)</f>
        <v>2300000</v>
      </c>
      <c r="G29" s="78">
        <f>SUM(G30:G30)</f>
        <v>432000</v>
      </c>
      <c r="H29" s="78">
        <f>F29-G29</f>
        <v>1868000</v>
      </c>
      <c r="I29" s="44"/>
      <c r="J29" s="45"/>
      <c r="K29" s="46"/>
      <c r="L29" s="46"/>
      <c r="M29" s="46"/>
      <c r="N29" s="46"/>
      <c r="O29" s="46"/>
      <c r="P29" s="46"/>
      <c r="Q29" s="46"/>
      <c r="R29" s="47"/>
      <c r="S29" s="147"/>
      <c r="T29" s="147">
        <v>0</v>
      </c>
      <c r="U29" s="148"/>
      <c r="V29" s="73"/>
      <c r="W29" s="203"/>
      <c r="X29" s="211">
        <f t="shared" si="0"/>
        <v>0</v>
      </c>
      <c r="Y29" s="35"/>
      <c r="Z29" s="200"/>
      <c r="AA29" s="212">
        <f t="shared" si="1"/>
        <v>0</v>
      </c>
      <c r="AB29" s="35"/>
      <c r="AC29" s="200"/>
      <c r="AD29" s="212">
        <f t="shared" si="2"/>
        <v>0</v>
      </c>
      <c r="AG29" s="12"/>
      <c r="AH29" s="12"/>
    </row>
    <row r="30" spans="1:34" ht="20.100000000000001" customHeight="1" outlineLevel="2" x14ac:dyDescent="0.15">
      <c r="A30" s="42"/>
      <c r="B30" s="66"/>
      <c r="C30" s="23"/>
      <c r="D30" s="358"/>
      <c r="E30" s="88" t="s">
        <v>51</v>
      </c>
      <c r="F30" s="89">
        <f>SUM(R30)</f>
        <v>2300000</v>
      </c>
      <c r="G30" s="231">
        <f>SUM(W30,Z30,AC30)</f>
        <v>432000</v>
      </c>
      <c r="H30" s="232">
        <f t="shared" si="4"/>
        <v>1868000</v>
      </c>
      <c r="I30" s="44" t="s">
        <v>118</v>
      </c>
      <c r="J30" s="45">
        <v>6000</v>
      </c>
      <c r="K30" s="46" t="s">
        <v>0</v>
      </c>
      <c r="L30" s="46">
        <v>4</v>
      </c>
      <c r="M30" s="46" t="s">
        <v>68</v>
      </c>
      <c r="N30" s="46" t="s">
        <v>0</v>
      </c>
      <c r="O30" s="46">
        <v>96</v>
      </c>
      <c r="P30" s="46" t="s">
        <v>76</v>
      </c>
      <c r="Q30" s="46" t="s">
        <v>62</v>
      </c>
      <c r="R30" s="47">
        <v>2300000</v>
      </c>
      <c r="S30" s="147">
        <v>252000</v>
      </c>
      <c r="T30" s="147">
        <v>2048000</v>
      </c>
      <c r="U30" s="148">
        <v>0.10956521739130434</v>
      </c>
      <c r="V30" s="35">
        <v>0</v>
      </c>
      <c r="W30" s="200"/>
      <c r="X30" s="211">
        <f t="shared" si="0"/>
        <v>0</v>
      </c>
      <c r="Y30" s="35">
        <v>2300000</v>
      </c>
      <c r="Z30" s="200">
        <v>432000</v>
      </c>
      <c r="AA30" s="212">
        <f t="shared" si="1"/>
        <v>1868000</v>
      </c>
      <c r="AB30" s="35">
        <v>0</v>
      </c>
      <c r="AC30" s="200"/>
      <c r="AD30" s="212">
        <f t="shared" si="2"/>
        <v>0</v>
      </c>
      <c r="AG30" s="12"/>
      <c r="AH30" s="12"/>
    </row>
    <row r="31" spans="1:34" ht="20.100000000000001" customHeight="1" outlineLevel="1" x14ac:dyDescent="0.15">
      <c r="A31" s="42"/>
      <c r="B31" s="66"/>
      <c r="C31" s="23"/>
      <c r="D31" s="385" t="s">
        <v>119</v>
      </c>
      <c r="F31" s="173">
        <f>SUM(F32:F33)</f>
        <v>18796000</v>
      </c>
      <c r="G31" s="173">
        <f>SUM(G32:G33)</f>
        <v>18030350</v>
      </c>
      <c r="H31" s="78">
        <f>F31-G31</f>
        <v>765650</v>
      </c>
      <c r="I31" s="44"/>
      <c r="J31" s="45"/>
      <c r="K31" s="46"/>
      <c r="L31" s="46"/>
      <c r="M31" s="46"/>
      <c r="N31" s="46"/>
      <c r="O31" s="46"/>
      <c r="P31" s="46"/>
      <c r="Q31" s="46"/>
      <c r="R31" s="47"/>
      <c r="S31" s="147"/>
      <c r="T31" s="147">
        <v>0</v>
      </c>
      <c r="U31" s="148"/>
      <c r="V31" s="72"/>
      <c r="W31" s="204"/>
      <c r="X31" s="211">
        <f t="shared" si="0"/>
        <v>0</v>
      </c>
      <c r="Y31" s="35"/>
      <c r="Z31" s="200"/>
      <c r="AA31" s="212">
        <f t="shared" si="1"/>
        <v>0</v>
      </c>
      <c r="AB31" s="35"/>
      <c r="AC31" s="200"/>
      <c r="AD31" s="212">
        <f t="shared" si="2"/>
        <v>0</v>
      </c>
      <c r="AG31" s="12"/>
      <c r="AH31" s="12"/>
    </row>
    <row r="32" spans="1:34" ht="20.100000000000001" customHeight="1" outlineLevel="1" x14ac:dyDescent="0.15">
      <c r="A32" s="42"/>
      <c r="B32" s="66"/>
      <c r="C32" s="23"/>
      <c r="D32" s="386"/>
      <c r="E32" s="375" t="s">
        <v>119</v>
      </c>
      <c r="F32" s="83">
        <v>18018000</v>
      </c>
      <c r="G32" s="231">
        <f>SUM(W32,Z32,AC32)</f>
        <v>18018000</v>
      </c>
      <c r="H32" s="232">
        <f t="shared" si="4"/>
        <v>0</v>
      </c>
      <c r="I32" s="37" t="s">
        <v>21</v>
      </c>
      <c r="J32" s="45">
        <v>3500</v>
      </c>
      <c r="K32" s="39" t="s">
        <v>0</v>
      </c>
      <c r="L32" s="39">
        <v>429</v>
      </c>
      <c r="M32" s="39" t="s">
        <v>61</v>
      </c>
      <c r="N32" s="39" t="s">
        <v>0</v>
      </c>
      <c r="O32" s="39">
        <v>12</v>
      </c>
      <c r="P32" s="39" t="s">
        <v>67</v>
      </c>
      <c r="Q32" s="39" t="s">
        <v>62</v>
      </c>
      <c r="R32" s="49">
        <v>18018000</v>
      </c>
      <c r="S32" s="149">
        <v>0</v>
      </c>
      <c r="T32" s="147">
        <v>18018000</v>
      </c>
      <c r="U32" s="148">
        <v>0</v>
      </c>
      <c r="V32" s="35">
        <v>0</v>
      </c>
      <c r="W32" s="200"/>
      <c r="X32" s="211">
        <f t="shared" si="0"/>
        <v>0</v>
      </c>
      <c r="Y32" s="35">
        <v>18018000</v>
      </c>
      <c r="Z32" s="235">
        <v>18018000</v>
      </c>
      <c r="AA32" s="212">
        <f t="shared" si="1"/>
        <v>0</v>
      </c>
      <c r="AB32" s="35">
        <v>0</v>
      </c>
      <c r="AC32" s="200"/>
      <c r="AD32" s="212">
        <f t="shared" si="2"/>
        <v>0</v>
      </c>
      <c r="AG32" s="12"/>
      <c r="AH32" s="12"/>
    </row>
    <row r="33" spans="1:34" ht="20.100000000000001" customHeight="1" outlineLevel="1" x14ac:dyDescent="0.15">
      <c r="A33" s="42"/>
      <c r="B33" s="66"/>
      <c r="C33" s="23"/>
      <c r="D33" s="387"/>
      <c r="E33" s="377"/>
      <c r="F33" s="83">
        <v>778000</v>
      </c>
      <c r="G33" s="231">
        <f>SUM(W33,Z33,AC33)</f>
        <v>12350</v>
      </c>
      <c r="H33" s="232">
        <f t="shared" si="4"/>
        <v>765650</v>
      </c>
      <c r="I33" s="44" t="s">
        <v>112</v>
      </c>
      <c r="J33" s="45">
        <v>6484</v>
      </c>
      <c r="K33" s="46" t="s">
        <v>0</v>
      </c>
      <c r="L33" s="46">
        <v>10</v>
      </c>
      <c r="M33" s="46" t="s">
        <v>76</v>
      </c>
      <c r="N33" s="46" t="s">
        <v>0</v>
      </c>
      <c r="O33" s="46">
        <v>12</v>
      </c>
      <c r="P33" s="46" t="s">
        <v>67</v>
      </c>
      <c r="Q33" s="48" t="s">
        <v>62</v>
      </c>
      <c r="R33" s="47">
        <v>778000</v>
      </c>
      <c r="S33" s="147">
        <v>25310</v>
      </c>
      <c r="T33" s="147">
        <v>752690</v>
      </c>
      <c r="U33" s="148">
        <v>3.2532133676092548E-2</v>
      </c>
      <c r="V33" s="35"/>
      <c r="W33" s="200"/>
      <c r="X33" s="211">
        <f t="shared" si="0"/>
        <v>0</v>
      </c>
      <c r="Y33" s="35"/>
      <c r="Z33" s="200"/>
      <c r="AA33" s="212">
        <f t="shared" si="1"/>
        <v>0</v>
      </c>
      <c r="AB33" s="35">
        <v>778000</v>
      </c>
      <c r="AC33" s="200">
        <v>12350</v>
      </c>
      <c r="AD33" s="212">
        <f t="shared" si="2"/>
        <v>765650</v>
      </c>
      <c r="AE33" s="98" t="s">
        <v>29</v>
      </c>
      <c r="AG33" s="12"/>
      <c r="AH33" s="12"/>
    </row>
    <row r="34" spans="1:34" ht="20.100000000000001" customHeight="1" outlineLevel="1" x14ac:dyDescent="0.15">
      <c r="A34" s="42"/>
      <c r="B34" s="66"/>
      <c r="C34" s="23"/>
      <c r="D34" s="357" t="s">
        <v>32</v>
      </c>
      <c r="F34" s="173">
        <f>SUM(F35:F35)</f>
        <v>6000000</v>
      </c>
      <c r="G34" s="173">
        <f>SUM(G35:G35)</f>
        <v>0</v>
      </c>
      <c r="H34" s="78">
        <f>F34-G34</f>
        <v>6000000</v>
      </c>
      <c r="I34" s="44"/>
      <c r="J34" s="45"/>
      <c r="K34" s="46"/>
      <c r="L34" s="46"/>
      <c r="M34" s="46"/>
      <c r="N34" s="46"/>
      <c r="O34" s="46"/>
      <c r="P34" s="46"/>
      <c r="Q34" s="46"/>
      <c r="R34" s="47"/>
      <c r="S34" s="147"/>
      <c r="T34" s="147">
        <v>0</v>
      </c>
      <c r="U34" s="147"/>
      <c r="V34" s="70"/>
      <c r="W34" s="201"/>
      <c r="X34" s="211">
        <f t="shared" si="0"/>
        <v>0</v>
      </c>
      <c r="Y34" s="35"/>
      <c r="Z34" s="200"/>
      <c r="AA34" s="212">
        <f t="shared" si="1"/>
        <v>0</v>
      </c>
      <c r="AB34" s="35"/>
      <c r="AC34" s="200"/>
      <c r="AD34" s="212">
        <f t="shared" si="2"/>
        <v>0</v>
      </c>
      <c r="AG34" s="12"/>
      <c r="AH34" s="12"/>
    </row>
    <row r="35" spans="1:34" s="85" customFormat="1" ht="20.100000000000001" customHeight="1" outlineLevel="1" x14ac:dyDescent="0.15">
      <c r="A35" s="42"/>
      <c r="B35" s="66"/>
      <c r="C35" s="23"/>
      <c r="D35" s="356"/>
      <c r="E35" s="91" t="s">
        <v>32</v>
      </c>
      <c r="F35" s="89">
        <f>SUM(R35)</f>
        <v>6000000</v>
      </c>
      <c r="G35" s="231">
        <f>SUM(W35,Z35,AC35)</f>
        <v>0</v>
      </c>
      <c r="H35" s="232">
        <f t="shared" si="4"/>
        <v>6000000</v>
      </c>
      <c r="I35" s="44" t="s">
        <v>117</v>
      </c>
      <c r="J35" s="50">
        <v>1500000</v>
      </c>
      <c r="K35" s="51" t="s">
        <v>0</v>
      </c>
      <c r="L35" s="51">
        <v>4</v>
      </c>
      <c r="M35" s="51" t="s">
        <v>76</v>
      </c>
      <c r="N35" s="51"/>
      <c r="O35" s="51"/>
      <c r="P35" s="51"/>
      <c r="Q35" s="52" t="s">
        <v>62</v>
      </c>
      <c r="R35" s="41">
        <v>6000000</v>
      </c>
      <c r="S35" s="150">
        <v>0</v>
      </c>
      <c r="T35" s="147">
        <v>6000000</v>
      </c>
      <c r="U35" s="151">
        <v>0</v>
      </c>
      <c r="V35" s="35">
        <v>0</v>
      </c>
      <c r="W35" s="200"/>
      <c r="X35" s="211">
        <f t="shared" si="0"/>
        <v>0</v>
      </c>
      <c r="Y35" s="35">
        <v>4500000</v>
      </c>
      <c r="Z35" s="200"/>
      <c r="AA35" s="212">
        <f t="shared" si="1"/>
        <v>4500000</v>
      </c>
      <c r="AB35" s="35">
        <v>1500000</v>
      </c>
      <c r="AC35" s="200"/>
      <c r="AD35" s="212">
        <f t="shared" si="2"/>
        <v>1500000</v>
      </c>
      <c r="AE35" s="99"/>
    </row>
    <row r="36" spans="1:34" ht="20.100000000000001" customHeight="1" outlineLevel="1" x14ac:dyDescent="0.15">
      <c r="A36" s="42"/>
      <c r="B36" s="66"/>
      <c r="C36" s="23"/>
      <c r="D36" s="357" t="s">
        <v>56</v>
      </c>
      <c r="E36" s="88"/>
      <c r="F36" s="78">
        <f>SUM(F37)</f>
        <v>16920000</v>
      </c>
      <c r="G36" s="78">
        <f>SUM(G37)</f>
        <v>7989079</v>
      </c>
      <c r="H36" s="78">
        <f>F36-G36</f>
        <v>8930921</v>
      </c>
      <c r="I36" s="44"/>
      <c r="J36" s="50"/>
      <c r="K36" s="51"/>
      <c r="L36" s="51"/>
      <c r="M36" s="51"/>
      <c r="N36" s="51"/>
      <c r="O36" s="51"/>
      <c r="P36" s="51"/>
      <c r="Q36" s="52"/>
      <c r="R36" s="41"/>
      <c r="S36" s="150"/>
      <c r="T36" s="147">
        <v>0</v>
      </c>
      <c r="U36" s="151"/>
      <c r="V36" s="70"/>
      <c r="W36" s="201"/>
      <c r="X36" s="211">
        <f t="shared" si="0"/>
        <v>0</v>
      </c>
      <c r="Y36" s="35"/>
      <c r="Z36" s="200"/>
      <c r="AA36" s="212">
        <f t="shared" si="1"/>
        <v>0</v>
      </c>
      <c r="AB36" s="35"/>
      <c r="AC36" s="200"/>
      <c r="AD36" s="212">
        <f t="shared" si="2"/>
        <v>0</v>
      </c>
      <c r="AG36" s="12"/>
      <c r="AH36" s="12"/>
    </row>
    <row r="37" spans="1:34" ht="20.100000000000001" customHeight="1" outlineLevel="1" x14ac:dyDescent="0.15">
      <c r="A37" s="42"/>
      <c r="B37" s="66"/>
      <c r="C37" s="23"/>
      <c r="D37" s="358"/>
      <c r="E37" s="88" t="s">
        <v>33</v>
      </c>
      <c r="F37" s="89">
        <f>SUM(R37)</f>
        <v>16920000</v>
      </c>
      <c r="G37" s="231">
        <f>SUM(W37,Z37,AC37)</f>
        <v>7989079</v>
      </c>
      <c r="H37" s="232">
        <f t="shared" si="4"/>
        <v>8930921</v>
      </c>
      <c r="I37" s="44" t="s">
        <v>113</v>
      </c>
      <c r="J37" s="45">
        <v>1410000</v>
      </c>
      <c r="K37" s="46" t="s">
        <v>0</v>
      </c>
      <c r="L37" s="46">
        <v>12</v>
      </c>
      <c r="M37" s="46" t="s">
        <v>67</v>
      </c>
      <c r="N37" s="46"/>
      <c r="O37" s="46"/>
      <c r="P37" s="46"/>
      <c r="Q37" s="46" t="s">
        <v>62</v>
      </c>
      <c r="R37" s="47">
        <v>16920000</v>
      </c>
      <c r="S37" s="147">
        <v>2764660</v>
      </c>
      <c r="T37" s="147">
        <v>14155340</v>
      </c>
      <c r="U37" s="151">
        <v>0.16339598108747044</v>
      </c>
      <c r="V37" s="35">
        <v>0</v>
      </c>
      <c r="W37" s="200"/>
      <c r="X37" s="211">
        <f t="shared" si="0"/>
        <v>0</v>
      </c>
      <c r="Y37" s="35">
        <v>16920000</v>
      </c>
      <c r="Z37" s="200">
        <v>7989079</v>
      </c>
      <c r="AA37" s="212">
        <f t="shared" si="1"/>
        <v>8930921</v>
      </c>
      <c r="AB37" s="35">
        <v>0</v>
      </c>
      <c r="AC37" s="200"/>
      <c r="AD37" s="212">
        <f t="shared" si="2"/>
        <v>0</v>
      </c>
      <c r="AE37" s="98" t="s">
        <v>89</v>
      </c>
      <c r="AG37" s="12"/>
      <c r="AH37" s="12"/>
    </row>
    <row r="38" spans="1:34" ht="20.100000000000001" customHeight="1" outlineLevel="1" x14ac:dyDescent="0.15">
      <c r="A38" s="42"/>
      <c r="B38" s="66"/>
      <c r="C38" s="23"/>
      <c r="D38" s="357" t="s">
        <v>24</v>
      </c>
      <c r="E38" s="53"/>
      <c r="F38" s="173">
        <f>SUM(F39:F46)</f>
        <v>419224000</v>
      </c>
      <c r="G38" s="173">
        <f>SUM(G39:G46)</f>
        <v>419104620</v>
      </c>
      <c r="H38" s="78">
        <f>F38-G38</f>
        <v>119380</v>
      </c>
      <c r="I38" s="45"/>
      <c r="J38" s="45"/>
      <c r="K38" s="46"/>
      <c r="L38" s="46"/>
      <c r="M38" s="46"/>
      <c r="N38" s="46"/>
      <c r="O38" s="51"/>
      <c r="P38" s="51"/>
      <c r="Q38" s="51"/>
      <c r="R38" s="47"/>
      <c r="S38" s="147"/>
      <c r="T38" s="147">
        <v>0</v>
      </c>
      <c r="U38" s="151"/>
      <c r="V38" s="70"/>
      <c r="W38" s="201"/>
      <c r="X38" s="211">
        <f t="shared" si="0"/>
        <v>0</v>
      </c>
      <c r="Y38" s="35"/>
      <c r="Z38" s="200"/>
      <c r="AA38" s="212">
        <f t="shared" si="1"/>
        <v>0</v>
      </c>
      <c r="AB38" s="35"/>
      <c r="AC38" s="200"/>
      <c r="AD38" s="212">
        <f t="shared" si="2"/>
        <v>0</v>
      </c>
      <c r="AG38" s="12"/>
      <c r="AH38" s="12"/>
    </row>
    <row r="39" spans="1:34" ht="20.100000000000001" customHeight="1" x14ac:dyDescent="0.15">
      <c r="A39" s="42"/>
      <c r="B39" s="66"/>
      <c r="C39" s="23"/>
      <c r="D39" s="356"/>
      <c r="E39" s="375" t="s">
        <v>24</v>
      </c>
      <c r="F39" s="83">
        <v>58000000</v>
      </c>
      <c r="G39" s="231">
        <f t="shared" ref="G39:G46" si="5">SUM(W39,Z39,AC39)</f>
        <v>57880620</v>
      </c>
      <c r="H39" s="232">
        <f t="shared" si="4"/>
        <v>119380</v>
      </c>
      <c r="I39" s="37" t="s">
        <v>125</v>
      </c>
      <c r="J39" s="45">
        <v>58000000</v>
      </c>
      <c r="K39" s="39" t="s">
        <v>0</v>
      </c>
      <c r="L39" s="39">
        <v>1</v>
      </c>
      <c r="M39" s="39" t="s">
        <v>78</v>
      </c>
      <c r="N39" s="39"/>
      <c r="O39" s="39"/>
      <c r="P39" s="39"/>
      <c r="Q39" s="39" t="s">
        <v>62</v>
      </c>
      <c r="R39" s="49">
        <v>58000000</v>
      </c>
      <c r="S39" s="149"/>
      <c r="T39" s="147">
        <v>58000000</v>
      </c>
      <c r="U39" s="151">
        <v>0</v>
      </c>
      <c r="V39" s="74">
        <v>20000000</v>
      </c>
      <c r="W39" s="205">
        <v>19880620</v>
      </c>
      <c r="X39" s="211">
        <f t="shared" si="0"/>
        <v>119380</v>
      </c>
      <c r="Y39" s="35">
        <v>8000000</v>
      </c>
      <c r="Z39" s="200">
        <v>8000000</v>
      </c>
      <c r="AA39" s="212">
        <f t="shared" si="1"/>
        <v>0</v>
      </c>
      <c r="AB39" s="35">
        <v>30000000</v>
      </c>
      <c r="AC39" s="200">
        <v>30000000</v>
      </c>
      <c r="AD39" s="212">
        <f t="shared" si="2"/>
        <v>0</v>
      </c>
      <c r="AG39" s="12"/>
      <c r="AH39" s="12"/>
    </row>
    <row r="40" spans="1:34" ht="20.100000000000001" customHeight="1" x14ac:dyDescent="0.15">
      <c r="A40" s="42"/>
      <c r="B40" s="66"/>
      <c r="C40" s="23"/>
      <c r="D40" s="356"/>
      <c r="E40" s="376"/>
      <c r="F40" s="83">
        <v>0</v>
      </c>
      <c r="G40" s="231">
        <f t="shared" si="5"/>
        <v>0</v>
      </c>
      <c r="H40" s="232">
        <f t="shared" si="4"/>
        <v>0</v>
      </c>
      <c r="I40" s="37" t="s">
        <v>142</v>
      </c>
      <c r="J40" s="38">
        <v>100000000</v>
      </c>
      <c r="K40" s="39" t="s">
        <v>0</v>
      </c>
      <c r="L40" s="39">
        <v>0</v>
      </c>
      <c r="M40" s="39" t="s">
        <v>65</v>
      </c>
      <c r="N40" s="39"/>
      <c r="O40" s="39"/>
      <c r="P40" s="39"/>
      <c r="Q40" s="39" t="s">
        <v>62</v>
      </c>
      <c r="R40" s="49">
        <f t="shared" ref="R40:R41" si="6">J40*L40</f>
        <v>0</v>
      </c>
      <c r="S40" s="149"/>
      <c r="T40" s="147"/>
      <c r="U40" s="151"/>
      <c r="V40" s="74">
        <v>0</v>
      </c>
      <c r="W40" s="205"/>
      <c r="X40" s="211">
        <f t="shared" si="0"/>
        <v>0</v>
      </c>
      <c r="Y40" s="35">
        <v>0</v>
      </c>
      <c r="Z40" s="200"/>
      <c r="AA40" s="212">
        <f t="shared" si="1"/>
        <v>0</v>
      </c>
      <c r="AB40" s="35">
        <v>0</v>
      </c>
      <c r="AC40" s="200"/>
      <c r="AD40" s="212">
        <f t="shared" si="2"/>
        <v>0</v>
      </c>
      <c r="AE40" s="98" t="s">
        <v>95</v>
      </c>
      <c r="AG40" s="12"/>
      <c r="AH40" s="12"/>
    </row>
    <row r="41" spans="1:34" ht="20.100000000000001" customHeight="1" x14ac:dyDescent="0.15">
      <c r="A41" s="42"/>
      <c r="B41" s="66"/>
      <c r="C41" s="23"/>
      <c r="D41" s="356"/>
      <c r="E41" s="376"/>
      <c r="F41" s="83">
        <v>100000000</v>
      </c>
      <c r="G41" s="231">
        <f t="shared" si="5"/>
        <v>100000000</v>
      </c>
      <c r="H41" s="232">
        <f t="shared" si="4"/>
        <v>0</v>
      </c>
      <c r="I41" s="37" t="s">
        <v>90</v>
      </c>
      <c r="J41" s="38">
        <v>25000000</v>
      </c>
      <c r="K41" s="39" t="s">
        <v>0</v>
      </c>
      <c r="L41" s="39">
        <v>4</v>
      </c>
      <c r="M41" s="39" t="s">
        <v>65</v>
      </c>
      <c r="N41" s="39"/>
      <c r="O41" s="39"/>
      <c r="P41" s="39"/>
      <c r="Q41" s="39" t="s">
        <v>62</v>
      </c>
      <c r="R41" s="49">
        <f t="shared" si="6"/>
        <v>100000000</v>
      </c>
      <c r="S41" s="149"/>
      <c r="T41" s="147">
        <f>R41-S41</f>
        <v>100000000</v>
      </c>
      <c r="U41" s="151">
        <f>S41/R41</f>
        <v>0</v>
      </c>
      <c r="V41" s="74">
        <v>100000000</v>
      </c>
      <c r="W41" s="234">
        <v>100000000</v>
      </c>
      <c r="X41" s="211">
        <f t="shared" si="0"/>
        <v>0</v>
      </c>
      <c r="Y41" s="35">
        <v>0</v>
      </c>
      <c r="Z41" s="200"/>
      <c r="AA41" s="212">
        <f t="shared" si="1"/>
        <v>0</v>
      </c>
      <c r="AB41" s="35">
        <v>0</v>
      </c>
      <c r="AC41" s="200"/>
      <c r="AD41" s="212">
        <f t="shared" si="2"/>
        <v>0</v>
      </c>
      <c r="AE41" s="98" t="s">
        <v>101</v>
      </c>
      <c r="AG41" s="12"/>
      <c r="AH41" s="12"/>
    </row>
    <row r="42" spans="1:34" ht="20.100000000000001" customHeight="1" x14ac:dyDescent="0.15">
      <c r="A42" s="42"/>
      <c r="B42" s="66"/>
      <c r="C42" s="23"/>
      <c r="D42" s="356"/>
      <c r="E42" s="376"/>
      <c r="F42" s="83">
        <v>99868000</v>
      </c>
      <c r="G42" s="231">
        <f t="shared" si="5"/>
        <v>99868000</v>
      </c>
      <c r="H42" s="232">
        <f t="shared" si="4"/>
        <v>0</v>
      </c>
      <c r="I42" s="37" t="s">
        <v>121</v>
      </c>
      <c r="J42" s="45">
        <v>99868000</v>
      </c>
      <c r="K42" s="39" t="s">
        <v>0</v>
      </c>
      <c r="L42" s="39">
        <v>1</v>
      </c>
      <c r="M42" s="39" t="s">
        <v>78</v>
      </c>
      <c r="N42" s="39"/>
      <c r="O42" s="39"/>
      <c r="P42" s="39"/>
      <c r="Q42" s="39" t="s">
        <v>62</v>
      </c>
      <c r="R42" s="49">
        <v>99868000</v>
      </c>
      <c r="S42" s="149">
        <v>99867900</v>
      </c>
      <c r="T42" s="147">
        <v>100</v>
      </c>
      <c r="U42" s="158">
        <v>0.99999899867825526</v>
      </c>
      <c r="V42" s="74">
        <v>49868000</v>
      </c>
      <c r="W42" s="234">
        <v>49868000</v>
      </c>
      <c r="X42" s="211">
        <f t="shared" si="0"/>
        <v>0</v>
      </c>
      <c r="Y42" s="35">
        <v>0</v>
      </c>
      <c r="Z42" s="200"/>
      <c r="AA42" s="212">
        <f t="shared" si="1"/>
        <v>0</v>
      </c>
      <c r="AB42" s="35">
        <v>50000000</v>
      </c>
      <c r="AC42" s="235">
        <v>50000000</v>
      </c>
      <c r="AD42" s="212">
        <f t="shared" si="2"/>
        <v>0</v>
      </c>
      <c r="AE42" s="169" t="s">
        <v>86</v>
      </c>
      <c r="AG42" s="12"/>
      <c r="AH42" s="12"/>
    </row>
    <row r="43" spans="1:34" s="85" customFormat="1" ht="20.100000000000001" customHeight="1" x14ac:dyDescent="0.15">
      <c r="A43" s="42"/>
      <c r="B43" s="66"/>
      <c r="C43" s="23"/>
      <c r="D43" s="356"/>
      <c r="E43" s="376"/>
      <c r="F43" s="83">
        <v>39380000</v>
      </c>
      <c r="G43" s="231">
        <f t="shared" si="5"/>
        <v>39380000</v>
      </c>
      <c r="H43" s="232">
        <f t="shared" si="4"/>
        <v>0</v>
      </c>
      <c r="I43" s="37" t="s">
        <v>139</v>
      </c>
      <c r="J43" s="45">
        <v>39380000</v>
      </c>
      <c r="K43" s="39" t="s">
        <v>0</v>
      </c>
      <c r="L43" s="39">
        <v>1</v>
      </c>
      <c r="M43" s="39" t="s">
        <v>78</v>
      </c>
      <c r="N43" s="39"/>
      <c r="O43" s="39"/>
      <c r="P43" s="39"/>
      <c r="Q43" s="39" t="s">
        <v>62</v>
      </c>
      <c r="R43" s="49">
        <v>39380000</v>
      </c>
      <c r="S43" s="149">
        <v>39380000</v>
      </c>
      <c r="T43" s="147">
        <v>0</v>
      </c>
      <c r="U43" s="158">
        <v>1</v>
      </c>
      <c r="V43" s="74">
        <v>29380000</v>
      </c>
      <c r="W43" s="234">
        <v>29380000</v>
      </c>
      <c r="X43" s="211">
        <f t="shared" si="0"/>
        <v>0</v>
      </c>
      <c r="Y43" s="35">
        <v>0</v>
      </c>
      <c r="Z43" s="200"/>
      <c r="AA43" s="212">
        <f t="shared" si="1"/>
        <v>0</v>
      </c>
      <c r="AB43" s="35">
        <v>10000000</v>
      </c>
      <c r="AC43" s="200">
        <v>10000000</v>
      </c>
      <c r="AD43" s="212">
        <f t="shared" si="2"/>
        <v>0</v>
      </c>
      <c r="AE43" s="100" t="s">
        <v>87</v>
      </c>
    </row>
    <row r="44" spans="1:34" s="85" customFormat="1" ht="20.100000000000001" customHeight="1" x14ac:dyDescent="0.15">
      <c r="A44" s="42"/>
      <c r="B44" s="66"/>
      <c r="C44" s="23"/>
      <c r="D44" s="356"/>
      <c r="E44" s="376"/>
      <c r="F44" s="83">
        <v>0</v>
      </c>
      <c r="G44" s="231">
        <f t="shared" si="5"/>
        <v>0</v>
      </c>
      <c r="H44" s="232">
        <f t="shared" si="4"/>
        <v>0</v>
      </c>
      <c r="I44" s="37" t="s">
        <v>8</v>
      </c>
      <c r="J44" s="45">
        <v>55000000</v>
      </c>
      <c r="K44" s="39" t="s">
        <v>0</v>
      </c>
      <c r="L44" s="170" t="s">
        <v>81</v>
      </c>
      <c r="M44" s="39" t="s">
        <v>78</v>
      </c>
      <c r="N44" s="39"/>
      <c r="O44" s="39"/>
      <c r="P44" s="39"/>
      <c r="Q44" s="39" t="s">
        <v>62</v>
      </c>
      <c r="R44" s="49">
        <v>0</v>
      </c>
      <c r="S44" s="149"/>
      <c r="T44" s="147">
        <v>0</v>
      </c>
      <c r="U44" s="158"/>
      <c r="V44" s="74">
        <v>0</v>
      </c>
      <c r="W44" s="205"/>
      <c r="X44" s="211">
        <f t="shared" si="0"/>
        <v>0</v>
      </c>
      <c r="Y44" s="35">
        <v>0</v>
      </c>
      <c r="Z44" s="200"/>
      <c r="AA44" s="212">
        <f t="shared" si="1"/>
        <v>0</v>
      </c>
      <c r="AB44" s="171" t="s">
        <v>81</v>
      </c>
      <c r="AC44" s="206"/>
      <c r="AD44" s="212">
        <f t="shared" si="2"/>
        <v>0</v>
      </c>
      <c r="AE44" s="100" t="s">
        <v>130</v>
      </c>
    </row>
    <row r="45" spans="1:34" s="85" customFormat="1" ht="20.100000000000001" customHeight="1" x14ac:dyDescent="0.15">
      <c r="A45" s="42"/>
      <c r="B45" s="66"/>
      <c r="C45" s="23"/>
      <c r="D45" s="356"/>
      <c r="E45" s="376"/>
      <c r="F45" s="83">
        <v>96174000</v>
      </c>
      <c r="G45" s="231">
        <f t="shared" si="5"/>
        <v>96174000</v>
      </c>
      <c r="H45" s="232">
        <f t="shared" si="4"/>
        <v>0</v>
      </c>
      <c r="I45" s="37" t="s">
        <v>11</v>
      </c>
      <c r="J45" s="45">
        <v>96174000</v>
      </c>
      <c r="K45" s="39" t="s">
        <v>0</v>
      </c>
      <c r="L45" s="39">
        <v>1</v>
      </c>
      <c r="M45" s="39" t="s">
        <v>78</v>
      </c>
      <c r="N45" s="39"/>
      <c r="O45" s="39"/>
      <c r="P45" s="39"/>
      <c r="Q45" s="39" t="s">
        <v>62</v>
      </c>
      <c r="R45" s="49">
        <v>96174000</v>
      </c>
      <c r="S45" s="149">
        <v>96173350</v>
      </c>
      <c r="T45" s="147">
        <v>650</v>
      </c>
      <c r="U45" s="158">
        <v>0.99999324141659907</v>
      </c>
      <c r="V45" s="35">
        <v>0</v>
      </c>
      <c r="W45" s="200"/>
      <c r="X45" s="211">
        <f t="shared" si="0"/>
        <v>0</v>
      </c>
      <c r="Y45" s="35">
        <v>26174000</v>
      </c>
      <c r="Z45" s="235">
        <v>26174000</v>
      </c>
      <c r="AA45" s="212">
        <f t="shared" si="1"/>
        <v>0</v>
      </c>
      <c r="AB45" s="35">
        <v>70000000</v>
      </c>
      <c r="AC45" s="235">
        <v>70000000</v>
      </c>
      <c r="AD45" s="212">
        <f t="shared" si="2"/>
        <v>0</v>
      </c>
      <c r="AE45" s="172" t="s">
        <v>93</v>
      </c>
    </row>
    <row r="46" spans="1:34" ht="20.100000000000001" customHeight="1" x14ac:dyDescent="0.15">
      <c r="A46" s="42"/>
      <c r="B46" s="66"/>
      <c r="C46" s="23"/>
      <c r="D46" s="356"/>
      <c r="E46" s="376"/>
      <c r="F46" s="83">
        <v>25802000</v>
      </c>
      <c r="G46" s="231">
        <f t="shared" si="5"/>
        <v>25802000</v>
      </c>
      <c r="H46" s="232">
        <f t="shared" si="4"/>
        <v>0</v>
      </c>
      <c r="I46" s="37" t="s">
        <v>114</v>
      </c>
      <c r="J46" s="45">
        <v>5012</v>
      </c>
      <c r="K46" s="39" t="s">
        <v>0</v>
      </c>
      <c r="L46" s="39">
        <v>429</v>
      </c>
      <c r="M46" s="39" t="s">
        <v>61</v>
      </c>
      <c r="N46" s="39" t="s">
        <v>0</v>
      </c>
      <c r="O46" s="39">
        <v>12</v>
      </c>
      <c r="P46" s="39" t="s">
        <v>67</v>
      </c>
      <c r="Q46" s="39" t="s">
        <v>62</v>
      </c>
      <c r="R46" s="49">
        <v>25802000</v>
      </c>
      <c r="S46" s="149">
        <v>0</v>
      </c>
      <c r="T46" s="147">
        <v>25802000</v>
      </c>
      <c r="U46" s="158">
        <v>0</v>
      </c>
      <c r="V46" s="35">
        <v>0</v>
      </c>
      <c r="W46" s="200"/>
      <c r="X46" s="211">
        <f t="shared" si="0"/>
        <v>0</v>
      </c>
      <c r="Y46" s="35">
        <v>25802000</v>
      </c>
      <c r="Z46" s="235">
        <v>25802000</v>
      </c>
      <c r="AA46" s="212">
        <f t="shared" si="1"/>
        <v>0</v>
      </c>
      <c r="AB46" s="35">
        <v>0</v>
      </c>
      <c r="AC46" s="200"/>
      <c r="AD46" s="212">
        <f t="shared" si="2"/>
        <v>0</v>
      </c>
      <c r="AE46" s="100"/>
      <c r="AG46" s="12"/>
      <c r="AH46" s="12"/>
    </row>
    <row r="47" spans="1:34" ht="20.100000000000001" customHeight="1" x14ac:dyDescent="0.15">
      <c r="A47" s="42"/>
      <c r="B47" s="64"/>
      <c r="C47" s="54" t="s">
        <v>72</v>
      </c>
      <c r="D47" s="80"/>
      <c r="E47" s="55"/>
      <c r="F47" s="173">
        <f>SUM(F48:F49)</f>
        <v>54400000</v>
      </c>
      <c r="G47" s="173">
        <f>SUM(G48:G49)</f>
        <v>20444490</v>
      </c>
      <c r="H47" s="78">
        <f>F47-G47</f>
        <v>33955510</v>
      </c>
      <c r="I47" s="44"/>
      <c r="J47" s="45"/>
      <c r="K47" s="46"/>
      <c r="L47" s="46"/>
      <c r="M47" s="46"/>
      <c r="N47" s="46"/>
      <c r="O47" s="46"/>
      <c r="P47" s="46"/>
      <c r="Q47" s="46"/>
      <c r="R47" s="47"/>
      <c r="S47" s="147"/>
      <c r="T47" s="147">
        <v>0</v>
      </c>
      <c r="U47" s="158"/>
      <c r="V47" s="70"/>
      <c r="W47" s="201"/>
      <c r="X47" s="211">
        <f t="shared" si="0"/>
        <v>0</v>
      </c>
      <c r="Y47" s="35"/>
      <c r="Z47" s="200"/>
      <c r="AA47" s="212">
        <f t="shared" si="1"/>
        <v>0</v>
      </c>
      <c r="AB47" s="35"/>
      <c r="AC47" s="200"/>
      <c r="AD47" s="212">
        <f t="shared" si="2"/>
        <v>0</v>
      </c>
      <c r="AG47" s="12"/>
      <c r="AH47" s="12"/>
    </row>
    <row r="48" spans="1:34" s="85" customFormat="1" ht="20.100000000000001" customHeight="1" outlineLevel="2" x14ac:dyDescent="0.15">
      <c r="A48" s="42"/>
      <c r="B48" s="64"/>
      <c r="C48" s="23"/>
      <c r="D48" s="357" t="s">
        <v>72</v>
      </c>
      <c r="E48" s="91" t="s">
        <v>36</v>
      </c>
      <c r="F48" s="89">
        <f>SUM(R48)</f>
        <v>22400000</v>
      </c>
      <c r="G48" s="231">
        <f>SUM(W48,Z48,AC48)</f>
        <v>14407310</v>
      </c>
      <c r="H48" s="232">
        <f t="shared" si="4"/>
        <v>7992690</v>
      </c>
      <c r="I48" s="37" t="s">
        <v>57</v>
      </c>
      <c r="J48" s="38">
        <v>140000</v>
      </c>
      <c r="K48" s="39" t="s">
        <v>0</v>
      </c>
      <c r="L48" s="39">
        <v>4</v>
      </c>
      <c r="M48" s="39" t="s">
        <v>68</v>
      </c>
      <c r="N48" s="39" t="s">
        <v>0</v>
      </c>
      <c r="O48" s="39">
        <v>40</v>
      </c>
      <c r="P48" s="39" t="s">
        <v>76</v>
      </c>
      <c r="Q48" s="39" t="s">
        <v>62</v>
      </c>
      <c r="R48" s="49">
        <v>22400000</v>
      </c>
      <c r="S48" s="149">
        <v>5431520</v>
      </c>
      <c r="T48" s="147">
        <v>16968480</v>
      </c>
      <c r="U48" s="158">
        <v>0.24247857142857143</v>
      </c>
      <c r="V48" s="35">
        <v>0</v>
      </c>
      <c r="W48" s="200"/>
      <c r="X48" s="211">
        <f t="shared" si="0"/>
        <v>0</v>
      </c>
      <c r="Y48" s="35">
        <v>0</v>
      </c>
      <c r="Z48" s="200"/>
      <c r="AA48" s="212">
        <f t="shared" si="1"/>
        <v>0</v>
      </c>
      <c r="AB48" s="35">
        <v>22400000</v>
      </c>
      <c r="AC48" s="200">
        <v>14407310</v>
      </c>
      <c r="AD48" s="212">
        <f t="shared" si="2"/>
        <v>7992690</v>
      </c>
      <c r="AE48" s="99"/>
    </row>
    <row r="49" spans="1:34" ht="20.100000000000001" customHeight="1" outlineLevel="2" x14ac:dyDescent="0.15">
      <c r="A49" s="42"/>
      <c r="B49" s="64"/>
      <c r="C49" s="23"/>
      <c r="D49" s="358"/>
      <c r="E49" s="58" t="s">
        <v>45</v>
      </c>
      <c r="F49" s="83">
        <f>SUM(R49)</f>
        <v>32000000</v>
      </c>
      <c r="G49" s="231">
        <f>SUM(W49,Z49,AC49)</f>
        <v>6037180</v>
      </c>
      <c r="H49" s="232">
        <f t="shared" si="4"/>
        <v>25962820</v>
      </c>
      <c r="I49" s="37" t="s">
        <v>53</v>
      </c>
      <c r="J49" s="38">
        <v>2667000</v>
      </c>
      <c r="K49" s="39" t="s">
        <v>0</v>
      </c>
      <c r="L49" s="39">
        <v>4</v>
      </c>
      <c r="M49" s="39" t="s">
        <v>68</v>
      </c>
      <c r="N49" s="39" t="s">
        <v>0</v>
      </c>
      <c r="O49" s="39">
        <v>3</v>
      </c>
      <c r="P49" s="39" t="s">
        <v>76</v>
      </c>
      <c r="Q49" s="39" t="s">
        <v>62</v>
      </c>
      <c r="R49" s="47">
        <v>32000000</v>
      </c>
      <c r="S49" s="147">
        <v>3488560</v>
      </c>
      <c r="T49" s="147">
        <v>28511440</v>
      </c>
      <c r="U49" s="158">
        <v>0.1090175</v>
      </c>
      <c r="V49" s="35">
        <v>0</v>
      </c>
      <c r="W49" s="200"/>
      <c r="X49" s="211">
        <f t="shared" si="0"/>
        <v>0</v>
      </c>
      <c r="Y49" s="35">
        <v>27000000</v>
      </c>
      <c r="Z49" s="200">
        <v>3488560</v>
      </c>
      <c r="AA49" s="212">
        <f t="shared" si="1"/>
        <v>23511440</v>
      </c>
      <c r="AB49" s="35">
        <v>5000000</v>
      </c>
      <c r="AC49" s="200">
        <v>2548620</v>
      </c>
      <c r="AD49" s="212">
        <f t="shared" si="2"/>
        <v>2451380</v>
      </c>
      <c r="AE49" s="101"/>
      <c r="AG49" s="12"/>
      <c r="AH49" s="12"/>
    </row>
    <row r="50" spans="1:34" ht="20.100000000000001" customHeight="1" x14ac:dyDescent="0.15">
      <c r="A50" s="42"/>
      <c r="B50" s="64"/>
      <c r="C50" s="54" t="s">
        <v>26</v>
      </c>
      <c r="D50" s="80"/>
      <c r="E50" s="56"/>
      <c r="F50" s="78">
        <f>SUM(F51:F52)</f>
        <v>10400000</v>
      </c>
      <c r="G50" s="78">
        <f>SUM(G51:G52)</f>
        <v>7944250</v>
      </c>
      <c r="H50" s="78">
        <f>F50-G50</f>
        <v>2455750</v>
      </c>
      <c r="I50" s="37"/>
      <c r="J50" s="38"/>
      <c r="K50" s="39"/>
      <c r="L50" s="39"/>
      <c r="M50" s="39"/>
      <c r="N50" s="39"/>
      <c r="O50" s="39"/>
      <c r="P50" s="39"/>
      <c r="Q50" s="39"/>
      <c r="R50" s="49"/>
      <c r="S50" s="149"/>
      <c r="T50" s="147">
        <v>0</v>
      </c>
      <c r="U50" s="158"/>
      <c r="V50" s="70"/>
      <c r="W50" s="201"/>
      <c r="X50" s="211">
        <f t="shared" si="0"/>
        <v>0</v>
      </c>
      <c r="Y50" s="35"/>
      <c r="Z50" s="200"/>
      <c r="AA50" s="212">
        <f t="shared" si="1"/>
        <v>0</v>
      </c>
      <c r="AB50" s="35"/>
      <c r="AC50" s="200"/>
      <c r="AD50" s="212">
        <f t="shared" si="2"/>
        <v>0</v>
      </c>
      <c r="AG50" s="12"/>
      <c r="AH50" s="12"/>
    </row>
    <row r="51" spans="1:34" ht="20.100000000000001" customHeight="1" x14ac:dyDescent="0.15">
      <c r="A51" s="42"/>
      <c r="B51" s="64"/>
      <c r="C51" s="23"/>
      <c r="D51" s="357" t="s">
        <v>44</v>
      </c>
      <c r="E51" s="375" t="s">
        <v>41</v>
      </c>
      <c r="F51" s="89">
        <f>SUM(R51:R51)</f>
        <v>5400000</v>
      </c>
      <c r="G51" s="231">
        <f>SUM(W51,Z51,AC51)</f>
        <v>2954250</v>
      </c>
      <c r="H51" s="232">
        <f t="shared" si="4"/>
        <v>2445750</v>
      </c>
      <c r="I51" s="37" t="s">
        <v>102</v>
      </c>
      <c r="J51" s="38">
        <v>30000</v>
      </c>
      <c r="K51" s="39" t="s">
        <v>0</v>
      </c>
      <c r="L51" s="39">
        <v>5</v>
      </c>
      <c r="M51" s="39" t="s">
        <v>83</v>
      </c>
      <c r="N51" s="39" t="s">
        <v>0</v>
      </c>
      <c r="O51" s="39">
        <v>36</v>
      </c>
      <c r="P51" s="39" t="s">
        <v>76</v>
      </c>
      <c r="Q51" s="39" t="s">
        <v>62</v>
      </c>
      <c r="R51" s="49">
        <v>5400000</v>
      </c>
      <c r="S51" s="149">
        <v>1218000</v>
      </c>
      <c r="T51" s="147">
        <v>4182000</v>
      </c>
      <c r="U51" s="158">
        <v>0.22555555555555556</v>
      </c>
      <c r="V51" s="35">
        <v>0</v>
      </c>
      <c r="W51" s="200"/>
      <c r="X51" s="211">
        <f t="shared" si="0"/>
        <v>0</v>
      </c>
      <c r="Y51" s="35">
        <v>0</v>
      </c>
      <c r="Z51" s="200"/>
      <c r="AA51" s="212">
        <f t="shared" si="1"/>
        <v>0</v>
      </c>
      <c r="AB51" s="35">
        <v>5400000</v>
      </c>
      <c r="AC51" s="200">
        <v>2954250</v>
      </c>
      <c r="AD51" s="212">
        <f t="shared" si="2"/>
        <v>2445750</v>
      </c>
      <c r="AG51" s="12"/>
      <c r="AH51" s="12"/>
    </row>
    <row r="52" spans="1:34" ht="20.100000000000001" customHeight="1" x14ac:dyDescent="0.15">
      <c r="A52" s="43"/>
      <c r="B52" s="64"/>
      <c r="C52" s="23"/>
      <c r="D52" s="356"/>
      <c r="E52" s="376"/>
      <c r="F52" s="89">
        <f>SUM(R52:R52)</f>
        <v>5000000</v>
      </c>
      <c r="G52" s="231">
        <f>SUM(W52,Z52,AC52)</f>
        <v>4990000</v>
      </c>
      <c r="H52" s="232">
        <f t="shared" si="4"/>
        <v>10000</v>
      </c>
      <c r="I52" s="37" t="s">
        <v>115</v>
      </c>
      <c r="J52" s="38">
        <v>2500000</v>
      </c>
      <c r="K52" s="39" t="s">
        <v>0</v>
      </c>
      <c r="L52" s="39">
        <v>2</v>
      </c>
      <c r="M52" s="39" t="s">
        <v>76</v>
      </c>
      <c r="N52" s="39"/>
      <c r="O52" s="39"/>
      <c r="P52" s="39"/>
      <c r="Q52" s="39" t="s">
        <v>62</v>
      </c>
      <c r="R52" s="49">
        <v>5000000</v>
      </c>
      <c r="S52" s="149">
        <v>0</v>
      </c>
      <c r="T52" s="147">
        <v>5000000</v>
      </c>
      <c r="U52" s="158">
        <v>0</v>
      </c>
      <c r="V52" s="35">
        <v>0</v>
      </c>
      <c r="W52" s="200"/>
      <c r="X52" s="211">
        <f t="shared" si="0"/>
        <v>0</v>
      </c>
      <c r="Y52" s="35">
        <v>5000000</v>
      </c>
      <c r="Z52" s="200">
        <v>4990000</v>
      </c>
      <c r="AA52" s="212">
        <f t="shared" si="1"/>
        <v>10000</v>
      </c>
      <c r="AB52" s="35">
        <v>0</v>
      </c>
      <c r="AC52" s="200"/>
      <c r="AD52" s="212">
        <f t="shared" si="2"/>
        <v>0</v>
      </c>
      <c r="AG52" s="12"/>
      <c r="AH52" s="12"/>
    </row>
    <row r="53" spans="1:34" ht="20.100000000000001" customHeight="1" x14ac:dyDescent="0.15">
      <c r="A53" s="43"/>
      <c r="B53" s="64"/>
      <c r="C53" s="54" t="s">
        <v>34</v>
      </c>
      <c r="D53" s="80"/>
      <c r="E53" s="55"/>
      <c r="F53" s="78">
        <f>F54</f>
        <v>0</v>
      </c>
      <c r="G53" s="231">
        <f>SUM(W53,Z53,AC53)</f>
        <v>0</v>
      </c>
      <c r="H53" s="232">
        <f t="shared" si="4"/>
        <v>0</v>
      </c>
      <c r="I53" s="37"/>
      <c r="J53" s="38"/>
      <c r="K53" s="39"/>
      <c r="L53" s="39"/>
      <c r="M53" s="39"/>
      <c r="N53" s="39"/>
      <c r="O53" s="39"/>
      <c r="P53" s="39"/>
      <c r="Q53" s="39"/>
      <c r="R53" s="49"/>
      <c r="S53" s="149"/>
      <c r="T53" s="147">
        <v>0</v>
      </c>
      <c r="U53" s="149"/>
      <c r="V53" s="35"/>
      <c r="W53" s="200"/>
      <c r="X53" s="211">
        <f t="shared" si="0"/>
        <v>0</v>
      </c>
      <c r="Y53" s="35"/>
      <c r="Z53" s="200"/>
      <c r="AA53" s="212">
        <f t="shared" si="1"/>
        <v>0</v>
      </c>
      <c r="AB53" s="35"/>
      <c r="AC53" s="200"/>
      <c r="AD53" s="212">
        <f t="shared" si="2"/>
        <v>0</v>
      </c>
      <c r="AG53" s="12"/>
      <c r="AH53" s="12"/>
    </row>
    <row r="54" spans="1:34" ht="20.100000000000001" customHeight="1" x14ac:dyDescent="0.15">
      <c r="A54" s="43"/>
      <c r="B54" s="64"/>
      <c r="C54" s="23"/>
      <c r="D54" s="87" t="s">
        <v>22</v>
      </c>
      <c r="E54" s="84" t="s">
        <v>22</v>
      </c>
      <c r="F54" s="89">
        <f>R54</f>
        <v>0</v>
      </c>
      <c r="G54" s="231">
        <f>SUM(W54,Z54,AC54)</f>
        <v>0</v>
      </c>
      <c r="H54" s="232">
        <f t="shared" si="4"/>
        <v>0</v>
      </c>
      <c r="I54" s="37" t="s">
        <v>126</v>
      </c>
      <c r="J54" s="45">
        <v>50000000</v>
      </c>
      <c r="K54" s="39" t="s">
        <v>0</v>
      </c>
      <c r="L54" s="170" t="s">
        <v>81</v>
      </c>
      <c r="M54" s="39" t="s">
        <v>78</v>
      </c>
      <c r="N54" s="39"/>
      <c r="O54" s="39"/>
      <c r="P54" s="39"/>
      <c r="Q54" s="39" t="s">
        <v>62</v>
      </c>
      <c r="R54" s="49">
        <v>0</v>
      </c>
      <c r="S54" s="149"/>
      <c r="T54" s="147">
        <v>0</v>
      </c>
      <c r="U54" s="149"/>
      <c r="V54" s="171" t="s">
        <v>81</v>
      </c>
      <c r="W54" s="206"/>
      <c r="X54" s="211">
        <f t="shared" si="0"/>
        <v>0</v>
      </c>
      <c r="Y54" s="35">
        <v>0</v>
      </c>
      <c r="Z54" s="200"/>
      <c r="AA54" s="212">
        <f t="shared" si="1"/>
        <v>0</v>
      </c>
      <c r="AB54" s="35">
        <v>0</v>
      </c>
      <c r="AC54" s="200"/>
      <c r="AD54" s="212">
        <f t="shared" si="2"/>
        <v>0</v>
      </c>
      <c r="AE54" s="98" t="s">
        <v>99</v>
      </c>
      <c r="AG54" s="12"/>
      <c r="AH54" s="12"/>
    </row>
    <row r="55" spans="1:34" ht="20.100000000000001" customHeight="1" x14ac:dyDescent="0.15">
      <c r="A55" s="43"/>
      <c r="B55" s="64"/>
      <c r="C55" s="26" t="s">
        <v>48</v>
      </c>
      <c r="D55" s="80"/>
      <c r="E55" s="55"/>
      <c r="F55" s="78">
        <f>SUM(F56:F58)</f>
        <v>785283000</v>
      </c>
      <c r="G55" s="78">
        <f>SUM(G56:G58)</f>
        <v>785283000</v>
      </c>
      <c r="H55" s="78">
        <f>F55-G55</f>
        <v>0</v>
      </c>
      <c r="I55" s="44"/>
      <c r="J55" s="38"/>
      <c r="K55" s="39"/>
      <c r="L55" s="39"/>
      <c r="M55" s="39"/>
      <c r="N55" s="39"/>
      <c r="O55" s="39"/>
      <c r="P55" s="39"/>
      <c r="Q55" s="39"/>
      <c r="R55" s="49"/>
      <c r="S55" s="149"/>
      <c r="T55" s="147">
        <f t="shared" ref="T55:T60" si="7">R55-S55</f>
        <v>0</v>
      </c>
      <c r="U55" s="149"/>
      <c r="V55" s="70"/>
      <c r="W55" s="201"/>
      <c r="X55" s="211">
        <f t="shared" si="0"/>
        <v>0</v>
      </c>
      <c r="Y55" s="35"/>
      <c r="Z55" s="200"/>
      <c r="AA55" s="212">
        <f t="shared" si="1"/>
        <v>0</v>
      </c>
      <c r="AB55" s="35"/>
      <c r="AC55" s="200"/>
      <c r="AD55" s="212">
        <f t="shared" si="2"/>
        <v>0</v>
      </c>
      <c r="AG55" s="12"/>
      <c r="AH55" s="12"/>
    </row>
    <row r="56" spans="1:34" s="85" customFormat="1" ht="20.100000000000001" customHeight="1" x14ac:dyDescent="0.15">
      <c r="A56" s="43"/>
      <c r="B56" s="64"/>
      <c r="C56" s="26"/>
      <c r="D56" s="357" t="s">
        <v>52</v>
      </c>
      <c r="E56" s="373" t="s">
        <v>50</v>
      </c>
      <c r="F56" s="83">
        <v>586000000</v>
      </c>
      <c r="G56" s="231">
        <f>SUM(W56,Z56,AC56)</f>
        <v>545641500</v>
      </c>
      <c r="H56" s="232">
        <f t="shared" si="4"/>
        <v>40358500</v>
      </c>
      <c r="I56" s="37" t="s">
        <v>140</v>
      </c>
      <c r="J56" s="38">
        <v>117200000</v>
      </c>
      <c r="K56" s="39" t="s">
        <v>0</v>
      </c>
      <c r="L56" s="39">
        <v>5</v>
      </c>
      <c r="M56" s="39" t="s">
        <v>65</v>
      </c>
      <c r="N56" s="39"/>
      <c r="O56" s="39"/>
      <c r="P56" s="39"/>
      <c r="Q56" s="39" t="s">
        <v>62</v>
      </c>
      <c r="R56" s="49">
        <f>J56*L56</f>
        <v>586000000</v>
      </c>
      <c r="S56" s="149">
        <v>450000000</v>
      </c>
      <c r="T56" s="147">
        <f t="shared" si="7"/>
        <v>136000000</v>
      </c>
      <c r="U56" s="158">
        <f>S56/R56</f>
        <v>0.76791808873720135</v>
      </c>
      <c r="V56" s="233">
        <v>322641500</v>
      </c>
      <c r="W56" s="235">
        <v>322641500</v>
      </c>
      <c r="X56" s="211">
        <f t="shared" si="0"/>
        <v>0</v>
      </c>
      <c r="Y56" s="35">
        <v>50000000</v>
      </c>
      <c r="Z56" s="235">
        <v>50000000</v>
      </c>
      <c r="AA56" s="212">
        <f t="shared" si="1"/>
        <v>0</v>
      </c>
      <c r="AB56" s="35">
        <v>173000000</v>
      </c>
      <c r="AC56" s="235">
        <v>173000000</v>
      </c>
      <c r="AD56" s="212">
        <f t="shared" si="2"/>
        <v>0</v>
      </c>
      <c r="AE56" s="99" t="s">
        <v>129</v>
      </c>
    </row>
    <row r="57" spans="1:34" s="85" customFormat="1" ht="20.100000000000001" customHeight="1" x14ac:dyDescent="0.15">
      <c r="A57" s="43"/>
      <c r="B57" s="64"/>
      <c r="C57" s="23"/>
      <c r="D57" s="356"/>
      <c r="E57" s="373"/>
      <c r="F57" s="83">
        <v>199283000</v>
      </c>
      <c r="G57" s="231">
        <f>SUM(W57,Z57,AC57)</f>
        <v>239641500</v>
      </c>
      <c r="H57" s="232">
        <f t="shared" si="4"/>
        <v>-40358500</v>
      </c>
      <c r="I57" s="37" t="s">
        <v>17</v>
      </c>
      <c r="J57" s="38">
        <v>39856600</v>
      </c>
      <c r="K57" s="39" t="s">
        <v>0</v>
      </c>
      <c r="L57" s="39">
        <v>5</v>
      </c>
      <c r="M57" s="39" t="s">
        <v>65</v>
      </c>
      <c r="N57" s="39"/>
      <c r="O57" s="39"/>
      <c r="P57" s="39"/>
      <c r="Q57" s="39" t="s">
        <v>62</v>
      </c>
      <c r="R57" s="49">
        <v>199283000</v>
      </c>
      <c r="S57" s="149">
        <v>199283000</v>
      </c>
      <c r="T57" s="147">
        <v>0</v>
      </c>
      <c r="U57" s="158">
        <v>1</v>
      </c>
      <c r="V57" s="233">
        <v>119641500</v>
      </c>
      <c r="W57" s="200">
        <v>119641500</v>
      </c>
      <c r="X57" s="211">
        <f t="shared" si="0"/>
        <v>0</v>
      </c>
      <c r="Y57" s="35">
        <v>30000000</v>
      </c>
      <c r="Z57" s="235">
        <v>30000000</v>
      </c>
      <c r="AA57" s="212">
        <f t="shared" si="1"/>
        <v>0</v>
      </c>
      <c r="AB57" s="35">
        <v>90000000</v>
      </c>
      <c r="AC57" s="235">
        <v>90000000</v>
      </c>
      <c r="AD57" s="212">
        <f t="shared" si="2"/>
        <v>0</v>
      </c>
      <c r="AE57" s="98" t="s">
        <v>88</v>
      </c>
    </row>
    <row r="58" spans="1:34" s="85" customFormat="1" ht="20.100000000000001" customHeight="1" x14ac:dyDescent="0.15">
      <c r="A58" s="43"/>
      <c r="B58" s="64"/>
      <c r="C58" s="23"/>
      <c r="D58" s="356"/>
      <c r="E58" s="373"/>
      <c r="F58" s="83"/>
      <c r="G58" s="231">
        <f>SUM(W58,Z58,AC58)</f>
        <v>0</v>
      </c>
      <c r="H58" s="232">
        <f t="shared" si="4"/>
        <v>0</v>
      </c>
      <c r="I58" s="37" t="s">
        <v>16</v>
      </c>
      <c r="J58" s="38">
        <v>6000000</v>
      </c>
      <c r="K58" s="39" t="s">
        <v>0</v>
      </c>
      <c r="L58" s="39">
        <v>5</v>
      </c>
      <c r="M58" s="39" t="s">
        <v>65</v>
      </c>
      <c r="N58" s="39"/>
      <c r="O58" s="39"/>
      <c r="P58" s="39"/>
      <c r="Q58" s="39" t="s">
        <v>62</v>
      </c>
      <c r="R58" s="49">
        <v>0</v>
      </c>
      <c r="S58" s="149"/>
      <c r="T58" s="147">
        <v>0</v>
      </c>
      <c r="U58" s="149"/>
      <c r="V58" s="171" t="s">
        <v>81</v>
      </c>
      <c r="W58" s="206"/>
      <c r="X58" s="211">
        <f t="shared" si="0"/>
        <v>0</v>
      </c>
      <c r="Y58" s="35">
        <v>0</v>
      </c>
      <c r="Z58" s="200"/>
      <c r="AA58" s="212">
        <f>Y58-Z58</f>
        <v>0</v>
      </c>
      <c r="AB58" s="35">
        <v>0</v>
      </c>
      <c r="AC58" s="200"/>
      <c r="AD58" s="212">
        <f t="shared" si="2"/>
        <v>0</v>
      </c>
      <c r="AE58" s="98" t="s">
        <v>91</v>
      </c>
    </row>
    <row r="59" spans="1:34" ht="20.100000000000001" customHeight="1" x14ac:dyDescent="0.15">
      <c r="A59" s="43"/>
      <c r="B59" s="67" t="s">
        <v>54</v>
      </c>
      <c r="C59" s="54" t="s">
        <v>28</v>
      </c>
      <c r="D59" s="80"/>
      <c r="E59" s="57"/>
      <c r="F59" s="78">
        <f>F60</f>
        <v>100000000</v>
      </c>
      <c r="G59" s="78">
        <f>G60</f>
        <v>99150800</v>
      </c>
      <c r="H59" s="78">
        <f>F59-G59</f>
        <v>849200</v>
      </c>
      <c r="I59" s="45"/>
      <c r="J59" s="45"/>
      <c r="K59" s="46"/>
      <c r="L59" s="46"/>
      <c r="M59" s="46"/>
      <c r="N59" s="46"/>
      <c r="O59" s="46"/>
      <c r="P59" s="46"/>
      <c r="Q59" s="46"/>
      <c r="R59" s="47"/>
      <c r="S59" s="147"/>
      <c r="T59" s="147"/>
      <c r="U59" s="147"/>
      <c r="V59" s="35"/>
      <c r="W59" s="200"/>
      <c r="X59" s="211">
        <f t="shared" si="0"/>
        <v>0</v>
      </c>
      <c r="Y59" s="35"/>
      <c r="Z59" s="200"/>
      <c r="AA59" s="212">
        <f t="shared" si="1"/>
        <v>0</v>
      </c>
      <c r="AB59" s="35"/>
      <c r="AC59" s="200"/>
      <c r="AD59" s="212">
        <f t="shared" si="2"/>
        <v>0</v>
      </c>
      <c r="AG59" s="12"/>
      <c r="AH59" s="12"/>
    </row>
    <row r="60" spans="1:34" ht="20.100000000000001" customHeight="1" x14ac:dyDescent="0.15">
      <c r="A60" s="43"/>
      <c r="B60" s="64"/>
      <c r="C60" s="23"/>
      <c r="D60" s="15" t="s">
        <v>43</v>
      </c>
      <c r="E60" s="92" t="s">
        <v>43</v>
      </c>
      <c r="F60" s="89">
        <f>R60</f>
        <v>100000000</v>
      </c>
      <c r="G60" s="231">
        <f>SUM(W60,Z60,AC60)</f>
        <v>99150800</v>
      </c>
      <c r="H60" s="232">
        <f t="shared" si="4"/>
        <v>849200</v>
      </c>
      <c r="I60" s="45" t="s">
        <v>120</v>
      </c>
      <c r="J60" s="45">
        <v>100000000</v>
      </c>
      <c r="K60" s="46" t="s">
        <v>0</v>
      </c>
      <c r="L60" s="39">
        <v>1</v>
      </c>
      <c r="M60" s="39" t="s">
        <v>78</v>
      </c>
      <c r="N60" s="46"/>
      <c r="O60" s="46"/>
      <c r="P60" s="46"/>
      <c r="Q60" s="46" t="s">
        <v>62</v>
      </c>
      <c r="R60" s="49">
        <f>J60*L60</f>
        <v>100000000</v>
      </c>
      <c r="S60" s="149">
        <v>0</v>
      </c>
      <c r="T60" s="147">
        <f t="shared" si="7"/>
        <v>100000000</v>
      </c>
      <c r="U60" s="158">
        <f>S60/R60</f>
        <v>0</v>
      </c>
      <c r="V60" s="35">
        <v>0</v>
      </c>
      <c r="W60" s="200"/>
      <c r="X60" s="211">
        <f t="shared" si="0"/>
        <v>0</v>
      </c>
      <c r="Y60" s="35">
        <v>50000000</v>
      </c>
      <c r="Z60" s="235">
        <v>49150800</v>
      </c>
      <c r="AA60" s="212">
        <f t="shared" si="1"/>
        <v>849200</v>
      </c>
      <c r="AB60" s="35">
        <v>50000000</v>
      </c>
      <c r="AC60" s="235">
        <v>50000000</v>
      </c>
      <c r="AD60" s="212">
        <f t="shared" si="2"/>
        <v>0</v>
      </c>
      <c r="AG60" s="12"/>
      <c r="AH60" s="12"/>
    </row>
    <row r="61" spans="1:34" s="13" customFormat="1" ht="20.100000000000001" customHeight="1" x14ac:dyDescent="0.15">
      <c r="A61" s="391" t="s">
        <v>104</v>
      </c>
      <c r="B61" s="392"/>
      <c r="C61" s="392"/>
      <c r="D61" s="392"/>
      <c r="E61" s="393"/>
      <c r="F61" s="173">
        <f>+SUM(F8,F18,F47,F50,F53,F55,F59)</f>
        <v>1667500000</v>
      </c>
      <c r="G61" s="173">
        <f>+SUM(G8,G18,G47,G50,G53,G55,G59)</f>
        <v>1548306973</v>
      </c>
      <c r="H61" s="78">
        <f>F61-G61</f>
        <v>119193027</v>
      </c>
      <c r="I61" s="236"/>
      <c r="J61" s="236"/>
      <c r="K61" s="237"/>
      <c r="L61" s="237"/>
      <c r="M61" s="237"/>
      <c r="N61" s="237"/>
      <c r="O61" s="237"/>
      <c r="P61" s="237"/>
      <c r="Q61" s="237"/>
      <c r="R61" s="47">
        <f>SUM(R9:R60)</f>
        <v>1667500000</v>
      </c>
      <c r="S61" s="47">
        <f t="shared" ref="S61:U61" si="8">SUM(S9:S60)</f>
        <v>960339200</v>
      </c>
      <c r="T61" s="47">
        <f t="shared" si="8"/>
        <v>707160800</v>
      </c>
      <c r="U61" s="47">
        <f t="shared" si="8"/>
        <v>6.9293751477919363</v>
      </c>
      <c r="V61" s="69">
        <f>SUM(V8:V60)</f>
        <v>667500000</v>
      </c>
      <c r="W61" s="198">
        <f>SUM(W8:W60)</f>
        <v>647922540</v>
      </c>
      <c r="X61" s="211">
        <f t="shared" si="0"/>
        <v>19577460</v>
      </c>
      <c r="Y61" s="69">
        <f>SUM(Y8:Y60)</f>
        <v>300000000</v>
      </c>
      <c r="Z61" s="198">
        <f>SUM(Z8:Z60)</f>
        <v>226044439</v>
      </c>
      <c r="AA61" s="211">
        <f t="shared" si="1"/>
        <v>73955561</v>
      </c>
      <c r="AB61" s="69">
        <f>SUM(AB8:AB60)</f>
        <v>700000000</v>
      </c>
      <c r="AC61" s="198">
        <f>SUM(AC8:AC60)</f>
        <v>674339994</v>
      </c>
      <c r="AD61" s="211">
        <f t="shared" si="2"/>
        <v>25660006</v>
      </c>
      <c r="AE61" s="238"/>
    </row>
    <row r="62" spans="1:34" ht="20.100000000000001" customHeight="1" x14ac:dyDescent="0.15"/>
    <row r="63" spans="1:34" ht="20.100000000000001" customHeight="1" x14ac:dyDescent="0.15">
      <c r="V63" s="97"/>
      <c r="W63" s="207"/>
      <c r="X63" s="213"/>
    </row>
    <row r="64" spans="1:34" x14ac:dyDescent="0.15">
      <c r="V64" s="97"/>
      <c r="W64" s="207"/>
      <c r="X64" s="213"/>
    </row>
  </sheetData>
  <mergeCells count="45">
    <mergeCell ref="AB9:AB17"/>
    <mergeCell ref="AC9:AC17"/>
    <mergeCell ref="AD9:AD17"/>
    <mergeCell ref="A61:E61"/>
    <mergeCell ref="D29:D30"/>
    <mergeCell ref="D31:D33"/>
    <mergeCell ref="E32:E33"/>
    <mergeCell ref="D34:D35"/>
    <mergeCell ref="D36:D37"/>
    <mergeCell ref="D38:D46"/>
    <mergeCell ref="E39:E46"/>
    <mergeCell ref="D48:D49"/>
    <mergeCell ref="D51:D52"/>
    <mergeCell ref="E51:E52"/>
    <mergeCell ref="D56:D58"/>
    <mergeCell ref="E56:E58"/>
    <mergeCell ref="AA11:AA17"/>
    <mergeCell ref="D19:D28"/>
    <mergeCell ref="E20:E21"/>
    <mergeCell ref="E24:E25"/>
    <mergeCell ref="Y11:Y17"/>
    <mergeCell ref="V11:V17"/>
    <mergeCell ref="X11:X17"/>
    <mergeCell ref="U6:U8"/>
    <mergeCell ref="V6:AB6"/>
    <mergeCell ref="AE6:AE7"/>
    <mergeCell ref="D9:D17"/>
    <mergeCell ref="E9:E17"/>
    <mergeCell ref="F9:F17"/>
    <mergeCell ref="G9:G17"/>
    <mergeCell ref="H9:H17"/>
    <mergeCell ref="W11:W17"/>
    <mergeCell ref="Z11:Z17"/>
    <mergeCell ref="F6:F7"/>
    <mergeCell ref="G6:G7"/>
    <mergeCell ref="H6:H7"/>
    <mergeCell ref="I6:R7"/>
    <mergeCell ref="S6:S8"/>
    <mergeCell ref="T6:T8"/>
    <mergeCell ref="E6:E7"/>
    <mergeCell ref="A3:C3"/>
    <mergeCell ref="A6:A7"/>
    <mergeCell ref="B6:B7"/>
    <mergeCell ref="C6:C7"/>
    <mergeCell ref="D6:D7"/>
  </mergeCells>
  <phoneticPr fontId="37" type="noConversion"/>
  <printOptions horizontalCentered="1"/>
  <pageMargins left="0.25" right="0.25" top="0.75" bottom="0.75" header="0.30000001192092896" footer="0.30000001192092896"/>
  <pageSetup paperSize="8" scale="4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CDDD"/>
    <pageSetUpPr fitToPage="1"/>
  </sheetPr>
  <dimension ref="A2:AH64"/>
  <sheetViews>
    <sheetView topLeftCell="Q1" zoomScale="70" zoomScaleNormal="70" zoomScaleSheetLayoutView="70" workbookViewId="0">
      <pane ySplit="7" topLeftCell="A53" activePane="bottomLeft" state="frozen"/>
      <selection pane="bottomLeft" activeCell="V56" sqref="V56:V57"/>
    </sheetView>
  </sheetViews>
  <sheetFormatPr defaultColWidth="8.88671875" defaultRowHeight="14.25" outlineLevelRow="2" outlineLevelCol="1" x14ac:dyDescent="0.15"/>
  <cols>
    <col min="1" max="1" width="7.77734375" style="13" customWidth="1"/>
    <col min="2" max="2" width="7.77734375" style="68" customWidth="1"/>
    <col min="3" max="3" width="16.44140625" style="14" customWidth="1"/>
    <col min="4" max="4" width="17.33203125" style="15" customWidth="1"/>
    <col min="5" max="5" width="21.88671875" style="8" bestFit="1" customWidth="1"/>
    <col min="6" max="6" width="20" style="9" customWidth="1"/>
    <col min="7" max="7" width="17.21875" style="229" bestFit="1" customWidth="1"/>
    <col min="8" max="8" width="18.21875" style="227" bestFit="1" customWidth="1"/>
    <col min="9" max="9" width="47.44140625" style="10" customWidth="1"/>
    <col min="10" max="10" width="17.33203125" style="10" customWidth="1" outlineLevel="1"/>
    <col min="11" max="11" width="3.77734375" style="11" customWidth="1" outlineLevel="1"/>
    <col min="12" max="12" width="7.77734375" style="11" customWidth="1" outlineLevel="1"/>
    <col min="13" max="13" width="5.77734375" style="11" customWidth="1" outlineLevel="1"/>
    <col min="14" max="14" width="3.77734375" style="11" customWidth="1" outlineLevel="1"/>
    <col min="15" max="15" width="7.77734375" style="11" customWidth="1" outlineLevel="1"/>
    <col min="16" max="16" width="5.77734375" style="11" customWidth="1" outlineLevel="1"/>
    <col min="17" max="17" width="3.77734375" style="11" customWidth="1" outlineLevel="1"/>
    <col min="18" max="18" width="20.77734375" style="16" customWidth="1"/>
    <col min="19" max="19" width="14.5546875" style="16" hidden="1" customWidth="1"/>
    <col min="20" max="20" width="18.5546875" style="16" hidden="1" customWidth="1"/>
    <col min="21" max="21" width="14.109375" style="16" hidden="1" customWidth="1"/>
    <col min="22" max="22" width="15.77734375" style="12" customWidth="1"/>
    <col min="23" max="23" width="15.77734375" style="196" customWidth="1"/>
    <col min="24" max="24" width="15.77734375" style="209" customWidth="1"/>
    <col min="25" max="25" width="15.77734375" style="34" customWidth="1"/>
    <col min="26" max="26" width="15.77734375" style="220" customWidth="1"/>
    <col min="27" max="27" width="15.77734375" style="215" customWidth="1"/>
    <col min="28" max="28" width="15.77734375" style="34" customWidth="1"/>
    <col min="29" max="29" width="15.77734375" style="220" customWidth="1"/>
    <col min="30" max="30" width="15.77734375" style="215" customWidth="1"/>
    <col min="31" max="31" width="42.21875" style="98" bestFit="1" customWidth="1"/>
    <col min="32" max="32" width="8.88671875" style="12"/>
    <col min="35" max="16384" width="8.88671875" style="12"/>
  </cols>
  <sheetData>
    <row r="2" spans="1:34" x14ac:dyDescent="0.15">
      <c r="H2" s="227" t="s">
        <v>85</v>
      </c>
    </row>
    <row r="3" spans="1:34" s="5" customFormat="1" ht="20.100000000000001" customHeight="1" x14ac:dyDescent="0.15">
      <c r="A3" s="349" t="s">
        <v>124</v>
      </c>
      <c r="B3" s="349"/>
      <c r="C3" s="349"/>
      <c r="D3" s="1" t="s">
        <v>98</v>
      </c>
      <c r="E3" s="1"/>
      <c r="F3" s="1"/>
      <c r="G3" s="228"/>
      <c r="H3" s="226" t="s">
        <v>30</v>
      </c>
      <c r="I3" s="90"/>
      <c r="J3" s="90" t="s">
        <v>110</v>
      </c>
      <c r="K3" s="2"/>
      <c r="L3" s="3" t="s">
        <v>96</v>
      </c>
      <c r="M3" s="2"/>
      <c r="N3" s="2"/>
      <c r="O3" s="2"/>
      <c r="P3" s="2"/>
      <c r="Q3" s="2"/>
      <c r="R3" s="4"/>
      <c r="S3" s="4"/>
      <c r="T3" s="4"/>
      <c r="U3" s="4"/>
      <c r="W3" s="195"/>
      <c r="X3" s="208"/>
      <c r="Y3" s="33"/>
      <c r="Z3" s="219"/>
      <c r="AA3" s="214"/>
      <c r="AB3" s="33"/>
      <c r="AC3" s="219" t="s">
        <v>7</v>
      </c>
      <c r="AD3" s="214"/>
      <c r="AE3" s="98"/>
    </row>
    <row r="4" spans="1:34" s="5" customFormat="1" ht="20.100000000000001" customHeight="1" x14ac:dyDescent="0.15">
      <c r="A4" s="90" t="s">
        <v>122</v>
      </c>
      <c r="B4" s="62"/>
      <c r="C4" s="6"/>
      <c r="D4" s="1" t="s">
        <v>127</v>
      </c>
      <c r="E4" s="1"/>
      <c r="F4" s="1"/>
      <c r="G4" s="228"/>
      <c r="H4" s="226" t="s">
        <v>35</v>
      </c>
      <c r="I4" s="90"/>
      <c r="J4" s="90" t="s">
        <v>20</v>
      </c>
      <c r="K4" s="2"/>
      <c r="L4" s="3"/>
      <c r="M4" s="3"/>
      <c r="N4" s="3" t="s">
        <v>25</v>
      </c>
      <c r="O4" s="3"/>
      <c r="P4" s="2"/>
      <c r="Q4" s="2"/>
      <c r="R4" s="4"/>
      <c r="S4" s="4"/>
      <c r="T4" s="4"/>
      <c r="U4" s="4"/>
      <c r="W4" s="195"/>
      <c r="X4" s="208"/>
      <c r="Y4" s="33"/>
      <c r="Z4" s="219"/>
      <c r="AA4" s="214"/>
      <c r="AB4" s="33"/>
      <c r="AC4" s="219" t="s">
        <v>100</v>
      </c>
      <c r="AD4" s="214"/>
      <c r="AE4" s="98"/>
    </row>
    <row r="5" spans="1:34" ht="20.100000000000001" customHeight="1" x14ac:dyDescent="0.15">
      <c r="A5" s="90" t="s">
        <v>1</v>
      </c>
      <c r="B5" s="62"/>
      <c r="C5" s="6"/>
      <c r="D5" s="7"/>
      <c r="J5" s="90" t="s">
        <v>1</v>
      </c>
      <c r="W5" s="196" t="s">
        <v>94</v>
      </c>
      <c r="AB5" s="32" t="s">
        <v>38</v>
      </c>
      <c r="AC5" s="224"/>
      <c r="AD5" s="217"/>
    </row>
    <row r="6" spans="1:34" s="5" customFormat="1" ht="20.100000000000001" customHeight="1" x14ac:dyDescent="0.15">
      <c r="A6" s="403" t="s">
        <v>60</v>
      </c>
      <c r="B6" s="405" t="s">
        <v>77</v>
      </c>
      <c r="C6" s="403" t="s">
        <v>63</v>
      </c>
      <c r="D6" s="407" t="s">
        <v>71</v>
      </c>
      <c r="E6" s="401" t="s">
        <v>66</v>
      </c>
      <c r="F6" s="421" t="s">
        <v>73</v>
      </c>
      <c r="G6" s="422" t="s">
        <v>6</v>
      </c>
      <c r="H6" s="423" t="s">
        <v>4</v>
      </c>
      <c r="I6" s="424" t="s">
        <v>123</v>
      </c>
      <c r="J6" s="425"/>
      <c r="K6" s="425"/>
      <c r="L6" s="425"/>
      <c r="M6" s="425"/>
      <c r="N6" s="425"/>
      <c r="O6" s="425"/>
      <c r="P6" s="425"/>
      <c r="Q6" s="425"/>
      <c r="R6" s="426"/>
      <c r="S6" s="409" t="s">
        <v>79</v>
      </c>
      <c r="T6" s="409" t="s">
        <v>4</v>
      </c>
      <c r="U6" s="409" t="s">
        <v>84</v>
      </c>
      <c r="V6" s="412" t="s">
        <v>47</v>
      </c>
      <c r="W6" s="413"/>
      <c r="X6" s="413"/>
      <c r="Y6" s="413"/>
      <c r="Z6" s="413"/>
      <c r="AA6" s="413"/>
      <c r="AB6" s="414"/>
      <c r="AC6" s="225"/>
      <c r="AD6" s="218"/>
      <c r="AE6" s="415" t="s">
        <v>2</v>
      </c>
    </row>
    <row r="7" spans="1:34" s="5" customFormat="1" ht="20.100000000000001" customHeight="1" x14ac:dyDescent="0.15">
      <c r="A7" s="404"/>
      <c r="B7" s="406"/>
      <c r="C7" s="404"/>
      <c r="D7" s="408"/>
      <c r="E7" s="402"/>
      <c r="F7" s="421"/>
      <c r="G7" s="422"/>
      <c r="H7" s="423"/>
      <c r="I7" s="427"/>
      <c r="J7" s="428"/>
      <c r="K7" s="428"/>
      <c r="L7" s="428"/>
      <c r="M7" s="428"/>
      <c r="N7" s="428"/>
      <c r="O7" s="428"/>
      <c r="P7" s="428"/>
      <c r="Q7" s="428"/>
      <c r="R7" s="429"/>
      <c r="S7" s="410"/>
      <c r="T7" s="410"/>
      <c r="U7" s="410"/>
      <c r="V7" s="191" t="s">
        <v>49</v>
      </c>
      <c r="W7" s="197" t="s">
        <v>6</v>
      </c>
      <c r="X7" s="210" t="s">
        <v>4</v>
      </c>
      <c r="Y7" s="192" t="s">
        <v>46</v>
      </c>
      <c r="Z7" s="221" t="s">
        <v>6</v>
      </c>
      <c r="AA7" s="216" t="s">
        <v>4</v>
      </c>
      <c r="AB7" s="192" t="s">
        <v>23</v>
      </c>
      <c r="AC7" s="221" t="s">
        <v>6</v>
      </c>
      <c r="AD7" s="216" t="s">
        <v>4</v>
      </c>
      <c r="AE7" s="415"/>
    </row>
    <row r="8" spans="1:34" ht="20.100000000000001" customHeight="1" x14ac:dyDescent="0.15">
      <c r="A8" s="26" t="s">
        <v>5</v>
      </c>
      <c r="B8" s="95" t="s">
        <v>70</v>
      </c>
      <c r="C8" s="54" t="s">
        <v>70</v>
      </c>
      <c r="D8" s="87"/>
      <c r="E8" s="92"/>
      <c r="F8" s="230">
        <f>SUM(F9:F16)</f>
        <v>171128000</v>
      </c>
      <c r="G8" s="230">
        <f>SUM(G9:G16)</f>
        <v>140721074</v>
      </c>
      <c r="H8" s="78">
        <f>F8-G8</f>
        <v>30406926</v>
      </c>
      <c r="I8" s="27"/>
      <c r="J8" s="28"/>
      <c r="K8" s="28"/>
      <c r="L8" s="28"/>
      <c r="M8" s="28"/>
      <c r="N8" s="28"/>
      <c r="O8" s="28"/>
      <c r="P8" s="28"/>
      <c r="Q8" s="28"/>
      <c r="R8" s="29"/>
      <c r="S8" s="411"/>
      <c r="T8" s="411"/>
      <c r="U8" s="411"/>
      <c r="V8" s="69"/>
      <c r="W8" s="198"/>
      <c r="X8" s="211">
        <f>V8-W8</f>
        <v>0</v>
      </c>
      <c r="Y8" s="35"/>
      <c r="Z8" s="200"/>
      <c r="AA8" s="212">
        <f>Y8-Z8</f>
        <v>0</v>
      </c>
      <c r="AB8" s="35"/>
      <c r="AC8" s="200"/>
      <c r="AD8" s="212">
        <f>AB8-AC8</f>
        <v>0</v>
      </c>
      <c r="AE8" s="96"/>
      <c r="AG8" s="12"/>
      <c r="AH8" s="12"/>
    </row>
    <row r="9" spans="1:34" s="5" customFormat="1" ht="20.100000000000001" customHeight="1" x14ac:dyDescent="0.15">
      <c r="A9" s="59"/>
      <c r="B9" s="63"/>
      <c r="C9" s="193"/>
      <c r="D9" s="357" t="s">
        <v>70</v>
      </c>
      <c r="E9" s="375" t="s">
        <v>27</v>
      </c>
      <c r="F9" s="374">
        <v>171128000</v>
      </c>
      <c r="G9" s="416">
        <f>SUM(W9:W17,Z9:Z17,AC9:AC17)</f>
        <v>140721074</v>
      </c>
      <c r="H9" s="417">
        <f>F9-G9</f>
        <v>30406926</v>
      </c>
      <c r="I9" s="79" t="s">
        <v>141</v>
      </c>
      <c r="J9" s="38">
        <v>6570000</v>
      </c>
      <c r="K9" s="39" t="s">
        <v>0</v>
      </c>
      <c r="L9" s="39">
        <v>12</v>
      </c>
      <c r="M9" s="39" t="s">
        <v>69</v>
      </c>
      <c r="N9" s="39" t="s">
        <v>0</v>
      </c>
      <c r="O9" s="40">
        <v>20</v>
      </c>
      <c r="P9" s="39" t="s">
        <v>64</v>
      </c>
      <c r="Q9" s="39" t="s">
        <v>62</v>
      </c>
      <c r="R9" s="41">
        <v>15768000</v>
      </c>
      <c r="S9" s="162">
        <v>41899200</v>
      </c>
      <c r="T9" s="162">
        <v>129228800</v>
      </c>
      <c r="U9" s="163">
        <v>0.24484128839231453</v>
      </c>
      <c r="V9" s="164"/>
      <c r="W9" s="199"/>
      <c r="X9" s="211">
        <f t="shared" ref="X9:X61" si="0">V9-W9</f>
        <v>0</v>
      </c>
      <c r="Y9" s="165">
        <v>15768000</v>
      </c>
      <c r="Z9" s="222"/>
      <c r="AA9" s="212">
        <f t="shared" ref="AA9:AA61" si="1">Y9-Z9</f>
        <v>15768000</v>
      </c>
      <c r="AB9" s="398">
        <v>141445000</v>
      </c>
      <c r="AC9" s="418">
        <v>140721074</v>
      </c>
      <c r="AD9" s="430">
        <f t="shared" ref="AD9:AD61" si="2">AB9-AC9</f>
        <v>723926</v>
      </c>
      <c r="AE9" s="96" t="s">
        <v>13</v>
      </c>
    </row>
    <row r="10" spans="1:34" s="5" customFormat="1" ht="20.100000000000001" customHeight="1" x14ac:dyDescent="0.15">
      <c r="A10" s="59"/>
      <c r="B10" s="63"/>
      <c r="C10" s="194"/>
      <c r="D10" s="356"/>
      <c r="E10" s="376"/>
      <c r="F10" s="374"/>
      <c r="G10" s="416"/>
      <c r="H10" s="417"/>
      <c r="I10" s="79" t="s">
        <v>134</v>
      </c>
      <c r="J10" s="38">
        <v>4520000</v>
      </c>
      <c r="K10" s="39" t="s">
        <v>0</v>
      </c>
      <c r="L10" s="39">
        <v>7</v>
      </c>
      <c r="M10" s="39" t="s">
        <v>69</v>
      </c>
      <c r="N10" s="39" t="s">
        <v>0</v>
      </c>
      <c r="O10" s="40">
        <v>100</v>
      </c>
      <c r="P10" s="39" t="s">
        <v>64</v>
      </c>
      <c r="Q10" s="39" t="s">
        <v>62</v>
      </c>
      <c r="R10" s="41">
        <v>31640000</v>
      </c>
      <c r="S10" s="162"/>
      <c r="T10" s="162"/>
      <c r="U10" s="162"/>
      <c r="V10" s="164"/>
      <c r="W10" s="199"/>
      <c r="X10" s="211">
        <f t="shared" si="0"/>
        <v>0</v>
      </c>
      <c r="Y10" s="165">
        <v>13915000</v>
      </c>
      <c r="Z10" s="223"/>
      <c r="AA10" s="212">
        <f t="shared" si="1"/>
        <v>13915000</v>
      </c>
      <c r="AB10" s="399"/>
      <c r="AC10" s="419"/>
      <c r="AD10" s="431"/>
      <c r="AE10" s="96" t="s">
        <v>15</v>
      </c>
    </row>
    <row r="11" spans="1:34" s="5" customFormat="1" ht="20.100000000000001" customHeight="1" x14ac:dyDescent="0.15">
      <c r="A11" s="75"/>
      <c r="B11" s="64"/>
      <c r="C11" s="87"/>
      <c r="D11" s="356"/>
      <c r="E11" s="376"/>
      <c r="F11" s="374"/>
      <c r="G11" s="416"/>
      <c r="H11" s="417"/>
      <c r="I11" s="79" t="s">
        <v>136</v>
      </c>
      <c r="J11" s="24">
        <v>5570000</v>
      </c>
      <c r="K11" s="39" t="s">
        <v>0</v>
      </c>
      <c r="L11" s="39">
        <v>6</v>
      </c>
      <c r="M11" s="39" t="s">
        <v>69</v>
      </c>
      <c r="N11" s="39" t="s">
        <v>0</v>
      </c>
      <c r="O11" s="40">
        <v>100</v>
      </c>
      <c r="P11" s="39" t="s">
        <v>64</v>
      </c>
      <c r="Q11" s="39" t="s">
        <v>62</v>
      </c>
      <c r="R11" s="41">
        <v>33400000</v>
      </c>
      <c r="S11" s="150"/>
      <c r="T11" s="150"/>
      <c r="U11" s="150"/>
      <c r="V11" s="398"/>
      <c r="W11" s="418"/>
      <c r="X11" s="433">
        <f t="shared" si="0"/>
        <v>0</v>
      </c>
      <c r="Y11" s="398"/>
      <c r="Z11" s="418"/>
      <c r="AA11" s="430">
        <f t="shared" si="1"/>
        <v>0</v>
      </c>
      <c r="AB11" s="399"/>
      <c r="AC11" s="419"/>
      <c r="AD11" s="431"/>
      <c r="AE11" s="96" t="s">
        <v>10</v>
      </c>
      <c r="AF11" s="12"/>
    </row>
    <row r="12" spans="1:34" s="5" customFormat="1" ht="20.100000000000001" customHeight="1" x14ac:dyDescent="0.15">
      <c r="A12" s="75"/>
      <c r="B12" s="64"/>
      <c r="C12" s="87"/>
      <c r="D12" s="356"/>
      <c r="E12" s="376"/>
      <c r="F12" s="374"/>
      <c r="G12" s="416"/>
      <c r="H12" s="417"/>
      <c r="I12" s="79" t="s">
        <v>144</v>
      </c>
      <c r="J12" s="38">
        <v>2700000</v>
      </c>
      <c r="K12" s="39" t="s">
        <v>0</v>
      </c>
      <c r="L12" s="39">
        <v>7</v>
      </c>
      <c r="M12" s="39" t="s">
        <v>69</v>
      </c>
      <c r="N12" s="39" t="s">
        <v>0</v>
      </c>
      <c r="O12" s="40">
        <v>100</v>
      </c>
      <c r="P12" s="39" t="s">
        <v>64</v>
      </c>
      <c r="Q12" s="39" t="s">
        <v>62</v>
      </c>
      <c r="R12" s="41">
        <v>18900000</v>
      </c>
      <c r="S12" s="150"/>
      <c r="T12" s="150"/>
      <c r="U12" s="150"/>
      <c r="V12" s="399"/>
      <c r="W12" s="419"/>
      <c r="X12" s="434"/>
      <c r="Y12" s="399"/>
      <c r="Z12" s="419"/>
      <c r="AA12" s="431"/>
      <c r="AB12" s="399"/>
      <c r="AC12" s="419"/>
      <c r="AD12" s="431"/>
      <c r="AE12" s="96" t="s">
        <v>15</v>
      </c>
      <c r="AF12" s="12"/>
    </row>
    <row r="13" spans="1:34" s="5" customFormat="1" ht="20.100000000000001" customHeight="1" x14ac:dyDescent="0.15">
      <c r="A13" s="75"/>
      <c r="B13" s="64"/>
      <c r="C13" s="87"/>
      <c r="D13" s="356"/>
      <c r="E13" s="376"/>
      <c r="F13" s="374"/>
      <c r="G13" s="416"/>
      <c r="H13" s="417"/>
      <c r="I13" s="79" t="s">
        <v>143</v>
      </c>
      <c r="J13" s="24">
        <v>2870000</v>
      </c>
      <c r="K13" s="39" t="s">
        <v>0</v>
      </c>
      <c r="L13" s="39">
        <v>7</v>
      </c>
      <c r="M13" s="39" t="s">
        <v>69</v>
      </c>
      <c r="N13" s="39" t="s">
        <v>0</v>
      </c>
      <c r="O13" s="40">
        <v>100</v>
      </c>
      <c r="P13" s="39" t="s">
        <v>64</v>
      </c>
      <c r="Q13" s="39" t="s">
        <v>62</v>
      </c>
      <c r="R13" s="41">
        <v>20090000</v>
      </c>
      <c r="S13" s="150"/>
      <c r="T13" s="150"/>
      <c r="U13" s="150"/>
      <c r="V13" s="399"/>
      <c r="W13" s="419"/>
      <c r="X13" s="434"/>
      <c r="Y13" s="399"/>
      <c r="Z13" s="419"/>
      <c r="AA13" s="431"/>
      <c r="AB13" s="399"/>
      <c r="AC13" s="419"/>
      <c r="AD13" s="431"/>
      <c r="AE13" s="96" t="s">
        <v>13</v>
      </c>
      <c r="AF13" s="12"/>
    </row>
    <row r="14" spans="1:34" s="5" customFormat="1" ht="20.100000000000001" customHeight="1" x14ac:dyDescent="0.15">
      <c r="A14" s="75"/>
      <c r="B14" s="64"/>
      <c r="C14" s="87"/>
      <c r="D14" s="356"/>
      <c r="E14" s="376"/>
      <c r="F14" s="374"/>
      <c r="G14" s="416"/>
      <c r="H14" s="417"/>
      <c r="I14" s="79" t="s">
        <v>133</v>
      </c>
      <c r="J14" s="24">
        <v>2870000</v>
      </c>
      <c r="K14" s="39" t="s">
        <v>0</v>
      </c>
      <c r="L14" s="39">
        <v>5</v>
      </c>
      <c r="M14" s="39" t="s">
        <v>69</v>
      </c>
      <c r="N14" s="39" t="s">
        <v>0</v>
      </c>
      <c r="O14" s="40">
        <v>100</v>
      </c>
      <c r="P14" s="39" t="s">
        <v>64</v>
      </c>
      <c r="Q14" s="39" t="s">
        <v>62</v>
      </c>
      <c r="R14" s="41">
        <v>14350000</v>
      </c>
      <c r="S14" s="150"/>
      <c r="T14" s="150"/>
      <c r="U14" s="150"/>
      <c r="V14" s="399"/>
      <c r="W14" s="419"/>
      <c r="X14" s="434"/>
      <c r="Y14" s="399"/>
      <c r="Z14" s="419"/>
      <c r="AA14" s="431"/>
      <c r="AB14" s="399"/>
      <c r="AC14" s="419"/>
      <c r="AD14" s="431"/>
      <c r="AE14" s="96" t="s">
        <v>13</v>
      </c>
      <c r="AF14" s="12"/>
    </row>
    <row r="15" spans="1:34" s="5" customFormat="1" ht="20.100000000000001" customHeight="1" x14ac:dyDescent="0.15">
      <c r="A15" s="75"/>
      <c r="B15" s="64"/>
      <c r="C15" s="87"/>
      <c r="D15" s="356"/>
      <c r="E15" s="376"/>
      <c r="F15" s="374"/>
      <c r="G15" s="416"/>
      <c r="H15" s="417"/>
      <c r="I15" s="79" t="s">
        <v>145</v>
      </c>
      <c r="J15" s="38">
        <v>2350000</v>
      </c>
      <c r="K15" s="39" t="s">
        <v>0</v>
      </c>
      <c r="L15" s="39">
        <v>7</v>
      </c>
      <c r="M15" s="39" t="s">
        <v>69</v>
      </c>
      <c r="N15" s="39" t="s">
        <v>0</v>
      </c>
      <c r="O15" s="40">
        <v>100</v>
      </c>
      <c r="P15" s="39" t="s">
        <v>64</v>
      </c>
      <c r="Q15" s="39" t="s">
        <v>62</v>
      </c>
      <c r="R15" s="41">
        <v>16450000</v>
      </c>
      <c r="S15" s="150"/>
      <c r="T15" s="150"/>
      <c r="U15" s="150"/>
      <c r="V15" s="399"/>
      <c r="W15" s="419"/>
      <c r="X15" s="434"/>
      <c r="Y15" s="399"/>
      <c r="Z15" s="419"/>
      <c r="AA15" s="431"/>
      <c r="AB15" s="399"/>
      <c r="AC15" s="419"/>
      <c r="AD15" s="431"/>
      <c r="AE15" s="96" t="s">
        <v>15</v>
      </c>
      <c r="AF15" s="12"/>
    </row>
    <row r="16" spans="1:34" s="5" customFormat="1" ht="20.100000000000001" customHeight="1" x14ac:dyDescent="0.15">
      <c r="A16" s="75"/>
      <c r="B16" s="64"/>
      <c r="C16" s="87"/>
      <c r="D16" s="356"/>
      <c r="E16" s="376"/>
      <c r="F16" s="374"/>
      <c r="G16" s="416"/>
      <c r="H16" s="417"/>
      <c r="I16" s="79" t="s">
        <v>137</v>
      </c>
      <c r="J16" s="38">
        <v>2250000</v>
      </c>
      <c r="K16" s="39" t="s">
        <v>0</v>
      </c>
      <c r="L16" s="39">
        <v>7</v>
      </c>
      <c r="M16" s="39" t="s">
        <v>69</v>
      </c>
      <c r="N16" s="39" t="s">
        <v>0</v>
      </c>
      <c r="O16" s="40">
        <v>100</v>
      </c>
      <c r="P16" s="39" t="s">
        <v>64</v>
      </c>
      <c r="Q16" s="39" t="s">
        <v>62</v>
      </c>
      <c r="R16" s="41">
        <v>15750000</v>
      </c>
      <c r="S16" s="150"/>
      <c r="T16" s="150"/>
      <c r="U16" s="150"/>
      <c r="V16" s="399"/>
      <c r="W16" s="419"/>
      <c r="X16" s="434"/>
      <c r="Y16" s="399"/>
      <c r="Z16" s="419"/>
      <c r="AA16" s="431"/>
      <c r="AB16" s="399"/>
      <c r="AC16" s="419"/>
      <c r="AD16" s="431"/>
      <c r="AE16" s="96" t="s">
        <v>15</v>
      </c>
      <c r="AF16" s="12"/>
    </row>
    <row r="17" spans="1:34" s="5" customFormat="1" ht="20.100000000000001" customHeight="1" x14ac:dyDescent="0.15">
      <c r="A17" s="75"/>
      <c r="B17" s="64"/>
      <c r="C17" s="87"/>
      <c r="D17" s="358"/>
      <c r="E17" s="377"/>
      <c r="F17" s="374"/>
      <c r="G17" s="416"/>
      <c r="H17" s="417"/>
      <c r="I17" s="79" t="s">
        <v>138</v>
      </c>
      <c r="J17" s="38">
        <v>2390000</v>
      </c>
      <c r="K17" s="39" t="s">
        <v>0</v>
      </c>
      <c r="L17" s="39">
        <v>2</v>
      </c>
      <c r="M17" s="39" t="s">
        <v>69</v>
      </c>
      <c r="N17" s="39" t="s">
        <v>0</v>
      </c>
      <c r="O17" s="40">
        <v>100</v>
      </c>
      <c r="P17" s="39" t="s">
        <v>64</v>
      </c>
      <c r="Q17" s="39" t="s">
        <v>62</v>
      </c>
      <c r="R17" s="41">
        <v>4780000</v>
      </c>
      <c r="S17" s="150"/>
      <c r="T17" s="150"/>
      <c r="U17" s="150"/>
      <c r="V17" s="400"/>
      <c r="W17" s="420"/>
      <c r="X17" s="435"/>
      <c r="Y17" s="400"/>
      <c r="Z17" s="420"/>
      <c r="AA17" s="432"/>
      <c r="AB17" s="400"/>
      <c r="AC17" s="420"/>
      <c r="AD17" s="432"/>
      <c r="AE17" s="98"/>
      <c r="AF17" s="12"/>
    </row>
    <row r="18" spans="1:34" ht="20.100000000000001" customHeight="1" x14ac:dyDescent="0.15">
      <c r="A18" s="59"/>
      <c r="B18" s="95" t="s">
        <v>59</v>
      </c>
      <c r="C18" s="80" t="s">
        <v>75</v>
      </c>
      <c r="D18" s="86"/>
      <c r="E18" s="76"/>
      <c r="F18" s="78">
        <f>SUM(F19,F29,F31,F34,F36,F38)</f>
        <v>546289000</v>
      </c>
      <c r="G18" s="78">
        <f>+SUM(G19,G29,G31,G34,G36,G38)</f>
        <v>530658359</v>
      </c>
      <c r="H18" s="78">
        <f>F18-G18</f>
        <v>15630641</v>
      </c>
      <c r="I18" s="24"/>
      <c r="J18" s="24"/>
      <c r="K18" s="24"/>
      <c r="L18" s="24"/>
      <c r="M18" s="24"/>
      <c r="N18" s="24"/>
      <c r="O18" s="24"/>
      <c r="P18" s="24"/>
      <c r="Q18" s="24"/>
      <c r="R18" s="25"/>
      <c r="S18" s="25"/>
      <c r="T18" s="25"/>
      <c r="U18" s="25"/>
      <c r="V18" s="35"/>
      <c r="W18" s="200"/>
      <c r="X18" s="211">
        <f t="shared" si="0"/>
        <v>0</v>
      </c>
      <c r="Y18" s="35"/>
      <c r="Z18" s="200"/>
      <c r="AA18" s="212">
        <f t="shared" si="1"/>
        <v>0</v>
      </c>
      <c r="AB18" s="35"/>
      <c r="AC18" s="200"/>
      <c r="AD18" s="212">
        <f t="shared" si="2"/>
        <v>0</v>
      </c>
      <c r="AE18" s="99" t="s">
        <v>92</v>
      </c>
      <c r="AG18" s="12"/>
      <c r="AH18" s="12"/>
    </row>
    <row r="19" spans="1:34" ht="20.100000000000001" customHeight="1" outlineLevel="1" x14ac:dyDescent="0.15">
      <c r="A19" s="23"/>
      <c r="B19" s="65"/>
      <c r="C19" s="86"/>
      <c r="D19" s="357" t="s">
        <v>40</v>
      </c>
      <c r="E19" s="88"/>
      <c r="F19" s="78">
        <f>SUM(F20:F28)</f>
        <v>83049000</v>
      </c>
      <c r="G19" s="78">
        <f>SUM(G20:G28)</f>
        <v>79434310</v>
      </c>
      <c r="H19" s="78">
        <f>F19-G19</f>
        <v>3614690</v>
      </c>
      <c r="I19" s="24"/>
      <c r="J19" s="24"/>
      <c r="K19" s="24"/>
      <c r="L19" s="24"/>
      <c r="M19" s="24"/>
      <c r="N19" s="24"/>
      <c r="O19" s="24"/>
      <c r="P19" s="24"/>
      <c r="Q19" s="24"/>
      <c r="R19" s="25"/>
      <c r="S19" s="25"/>
      <c r="T19" s="25"/>
      <c r="U19" s="140"/>
      <c r="V19" s="70"/>
      <c r="W19" s="201"/>
      <c r="X19" s="211">
        <f t="shared" si="0"/>
        <v>0</v>
      </c>
      <c r="Y19" s="35"/>
      <c r="Z19" s="200"/>
      <c r="AA19" s="212">
        <f t="shared" si="1"/>
        <v>0</v>
      </c>
      <c r="AB19" s="35"/>
      <c r="AC19" s="200"/>
      <c r="AD19" s="212">
        <f t="shared" si="2"/>
        <v>0</v>
      </c>
      <c r="AG19" s="12"/>
      <c r="AH19" s="12"/>
    </row>
    <row r="20" spans="1:34" ht="20.100000000000001" customHeight="1" outlineLevel="2" x14ac:dyDescent="0.15">
      <c r="A20" s="42"/>
      <c r="B20" s="66"/>
      <c r="C20" s="23"/>
      <c r="D20" s="356"/>
      <c r="E20" s="375" t="s">
        <v>42</v>
      </c>
      <c r="F20" s="83">
        <v>48000000</v>
      </c>
      <c r="G20" s="231">
        <v>46000000</v>
      </c>
      <c r="H20" s="232">
        <f>F20-G20</f>
        <v>2000000</v>
      </c>
      <c r="I20" s="44" t="s">
        <v>107</v>
      </c>
      <c r="J20" s="45">
        <v>300000</v>
      </c>
      <c r="K20" s="46" t="s">
        <v>0</v>
      </c>
      <c r="L20" s="46">
        <v>5</v>
      </c>
      <c r="M20" s="46" t="s">
        <v>68</v>
      </c>
      <c r="N20" s="46" t="s">
        <v>0</v>
      </c>
      <c r="O20" s="46">
        <v>32</v>
      </c>
      <c r="P20" s="46" t="s">
        <v>76</v>
      </c>
      <c r="Q20" s="46" t="s">
        <v>62</v>
      </c>
      <c r="R20" s="47">
        <f>J20*L20*O20</f>
        <v>48000000</v>
      </c>
      <c r="S20" s="147">
        <v>15635200</v>
      </c>
      <c r="T20" s="147">
        <f>R20-S20</f>
        <v>32364800</v>
      </c>
      <c r="U20" s="148">
        <f>S20/R20</f>
        <v>0.32573333333333332</v>
      </c>
      <c r="V20" s="71">
        <v>9400000</v>
      </c>
      <c r="W20" s="202"/>
      <c r="X20" s="211">
        <f t="shared" si="0"/>
        <v>9400000</v>
      </c>
      <c r="Y20" s="35">
        <v>4600000</v>
      </c>
      <c r="Z20" s="200"/>
      <c r="AA20" s="212">
        <f t="shared" si="1"/>
        <v>4600000</v>
      </c>
      <c r="AB20" s="35">
        <v>34000000</v>
      </c>
      <c r="AC20" s="200">
        <v>30353980</v>
      </c>
      <c r="AD20" s="212">
        <f t="shared" si="2"/>
        <v>3646020</v>
      </c>
      <c r="AE20" s="98" t="s">
        <v>1</v>
      </c>
      <c r="AG20" s="12"/>
      <c r="AH20" s="12"/>
    </row>
    <row r="21" spans="1:34" ht="20.100000000000001" customHeight="1" outlineLevel="2" x14ac:dyDescent="0.15">
      <c r="A21" s="42"/>
      <c r="B21" s="66"/>
      <c r="C21" s="23"/>
      <c r="D21" s="356"/>
      <c r="E21" s="377"/>
      <c r="F21" s="83">
        <v>4000000</v>
      </c>
      <c r="G21" s="231">
        <f t="shared" ref="G21:G28" si="3">SUM(W21,Z21,AC21)</f>
        <v>4000000</v>
      </c>
      <c r="H21" s="232">
        <f t="shared" ref="H21:H60" si="4">F21-G21</f>
        <v>0</v>
      </c>
      <c r="I21" s="44" t="s">
        <v>19</v>
      </c>
      <c r="J21" s="45">
        <v>1000000</v>
      </c>
      <c r="K21" s="46" t="s">
        <v>0</v>
      </c>
      <c r="L21" s="46">
        <v>4</v>
      </c>
      <c r="M21" s="46" t="s">
        <v>65</v>
      </c>
      <c r="N21" s="46" t="s">
        <v>0</v>
      </c>
      <c r="O21" s="46">
        <v>1</v>
      </c>
      <c r="P21" s="46" t="s">
        <v>76</v>
      </c>
      <c r="Q21" s="46" t="s">
        <v>62</v>
      </c>
      <c r="R21" s="47">
        <v>4000000</v>
      </c>
      <c r="S21" s="147"/>
      <c r="T21" s="147"/>
      <c r="U21" s="148"/>
      <c r="V21" s="71"/>
      <c r="W21" s="202"/>
      <c r="X21" s="211">
        <f t="shared" si="0"/>
        <v>0</v>
      </c>
      <c r="Y21" s="35">
        <v>2000000</v>
      </c>
      <c r="Z21" s="235">
        <v>2000000</v>
      </c>
      <c r="AA21" s="212">
        <f t="shared" si="1"/>
        <v>0</v>
      </c>
      <c r="AB21" s="35">
        <v>2000000</v>
      </c>
      <c r="AC21" s="235">
        <v>2000000</v>
      </c>
      <c r="AD21" s="212">
        <f t="shared" si="2"/>
        <v>0</v>
      </c>
      <c r="AE21" s="98" t="s">
        <v>132</v>
      </c>
      <c r="AG21" s="12"/>
      <c r="AH21" s="12"/>
    </row>
    <row r="22" spans="1:34" s="85" customFormat="1" ht="20.100000000000001" customHeight="1" x14ac:dyDescent="0.15">
      <c r="A22" s="42"/>
      <c r="B22" s="66"/>
      <c r="C22" s="23"/>
      <c r="D22" s="356"/>
      <c r="E22" s="88" t="s">
        <v>37</v>
      </c>
      <c r="F22" s="89">
        <f>SUM(R22)</f>
        <v>6072000</v>
      </c>
      <c r="G22" s="231">
        <v>6072000</v>
      </c>
      <c r="H22" s="232">
        <f t="shared" si="4"/>
        <v>0</v>
      </c>
      <c r="I22" s="44" t="s">
        <v>135</v>
      </c>
      <c r="J22" s="45">
        <v>30360</v>
      </c>
      <c r="K22" s="46" t="s">
        <v>0</v>
      </c>
      <c r="L22" s="46">
        <v>2</v>
      </c>
      <c r="M22" s="46" t="s">
        <v>76</v>
      </c>
      <c r="N22" s="46" t="s">
        <v>0</v>
      </c>
      <c r="O22" s="46">
        <v>100</v>
      </c>
      <c r="P22" s="46" t="s">
        <v>3</v>
      </c>
      <c r="Q22" s="46" t="s">
        <v>62</v>
      </c>
      <c r="R22" s="47">
        <v>6072000</v>
      </c>
      <c r="S22" s="147">
        <v>0</v>
      </c>
      <c r="T22" s="147">
        <v>6072000</v>
      </c>
      <c r="U22" s="168">
        <v>0</v>
      </c>
      <c r="V22" s="71">
        <v>6069000</v>
      </c>
      <c r="W22" s="202"/>
      <c r="X22" s="211">
        <f t="shared" si="0"/>
        <v>6069000</v>
      </c>
      <c r="Y22" s="35">
        <v>3000</v>
      </c>
      <c r="Z22" s="200"/>
      <c r="AA22" s="212">
        <f t="shared" si="1"/>
        <v>3000</v>
      </c>
      <c r="AB22" s="35">
        <v>0</v>
      </c>
      <c r="AC22" s="200"/>
      <c r="AD22" s="212">
        <f t="shared" si="2"/>
        <v>0</v>
      </c>
      <c r="AE22" s="99" t="s">
        <v>9</v>
      </c>
    </row>
    <row r="23" spans="1:34" s="85" customFormat="1" ht="20.100000000000001" customHeight="1" x14ac:dyDescent="0.15">
      <c r="A23" s="42"/>
      <c r="B23" s="66"/>
      <c r="C23" s="23"/>
      <c r="D23" s="356"/>
      <c r="E23" s="88" t="s">
        <v>31</v>
      </c>
      <c r="F23" s="89">
        <f>SUM(R23)</f>
        <v>6000000</v>
      </c>
      <c r="G23" s="231">
        <v>6000000</v>
      </c>
      <c r="H23" s="232">
        <f t="shared" si="4"/>
        <v>0</v>
      </c>
      <c r="I23" s="44" t="s">
        <v>97</v>
      </c>
      <c r="J23" s="45">
        <v>600000</v>
      </c>
      <c r="K23" s="46" t="s">
        <v>0</v>
      </c>
      <c r="L23" s="46">
        <v>10</v>
      </c>
      <c r="M23" s="46" t="s">
        <v>76</v>
      </c>
      <c r="N23" s="46"/>
      <c r="O23" s="46"/>
      <c r="P23" s="46"/>
      <c r="Q23" s="46" t="s">
        <v>62</v>
      </c>
      <c r="R23" s="47">
        <v>6000000</v>
      </c>
      <c r="S23" s="147">
        <v>1094500</v>
      </c>
      <c r="T23" s="147">
        <v>4905500</v>
      </c>
      <c r="U23" s="148">
        <v>0.18241666666666667</v>
      </c>
      <c r="V23" s="35">
        <v>0</v>
      </c>
      <c r="W23" s="200"/>
      <c r="X23" s="211">
        <f t="shared" si="0"/>
        <v>0</v>
      </c>
      <c r="Y23" s="35">
        <v>0</v>
      </c>
      <c r="Z23" s="200"/>
      <c r="AA23" s="212">
        <f t="shared" si="1"/>
        <v>0</v>
      </c>
      <c r="AB23" s="35">
        <v>6000000</v>
      </c>
      <c r="AC23" s="200">
        <v>2957100</v>
      </c>
      <c r="AD23" s="212">
        <f t="shared" si="2"/>
        <v>3042900</v>
      </c>
      <c r="AE23" s="99"/>
    </row>
    <row r="24" spans="1:34" s="85" customFormat="1" ht="20.100000000000001" customHeight="1" outlineLevel="2" x14ac:dyDescent="0.15">
      <c r="A24" s="42"/>
      <c r="B24" s="66"/>
      <c r="C24" s="23"/>
      <c r="D24" s="356"/>
      <c r="E24" s="373" t="s">
        <v>39</v>
      </c>
      <c r="F24" s="83">
        <v>7000000</v>
      </c>
      <c r="G24" s="231">
        <f t="shared" si="3"/>
        <v>5385310</v>
      </c>
      <c r="H24" s="232">
        <f t="shared" si="4"/>
        <v>1614690</v>
      </c>
      <c r="I24" s="44" t="s">
        <v>103</v>
      </c>
      <c r="J24" s="45">
        <v>1000000</v>
      </c>
      <c r="K24" s="46" t="s">
        <v>0</v>
      </c>
      <c r="L24" s="46">
        <v>7</v>
      </c>
      <c r="M24" s="46" t="s">
        <v>76</v>
      </c>
      <c r="N24" s="46"/>
      <c r="O24" s="46"/>
      <c r="P24" s="46"/>
      <c r="Q24" s="46" t="s">
        <v>62</v>
      </c>
      <c r="R24" s="47">
        <v>7000000</v>
      </c>
      <c r="S24" s="147">
        <v>2670000</v>
      </c>
      <c r="T24" s="147">
        <v>4330000</v>
      </c>
      <c r="U24" s="148">
        <v>0.38142857142857145</v>
      </c>
      <c r="V24" s="35">
        <v>0</v>
      </c>
      <c r="W24" s="200"/>
      <c r="X24" s="211">
        <f t="shared" si="0"/>
        <v>0</v>
      </c>
      <c r="Y24" s="35">
        <v>0</v>
      </c>
      <c r="Z24" s="200"/>
      <c r="AA24" s="212">
        <f t="shared" si="1"/>
        <v>0</v>
      </c>
      <c r="AB24" s="35">
        <v>7000000</v>
      </c>
      <c r="AC24" s="200">
        <v>5385310</v>
      </c>
      <c r="AD24" s="212">
        <f t="shared" si="2"/>
        <v>1614690</v>
      </c>
      <c r="AE24" s="99"/>
    </row>
    <row r="25" spans="1:34" ht="20.100000000000001" customHeight="1" outlineLevel="2" x14ac:dyDescent="0.15">
      <c r="A25" s="42"/>
      <c r="B25" s="66"/>
      <c r="C25" s="23"/>
      <c r="D25" s="356"/>
      <c r="E25" s="373"/>
      <c r="F25" s="83">
        <v>1477000</v>
      </c>
      <c r="G25" s="231">
        <v>1477000</v>
      </c>
      <c r="H25" s="232">
        <f t="shared" si="4"/>
        <v>0</v>
      </c>
      <c r="I25" s="44" t="s">
        <v>106</v>
      </c>
      <c r="J25" s="45">
        <v>1477000</v>
      </c>
      <c r="K25" s="46" t="s">
        <v>0</v>
      </c>
      <c r="L25" s="46">
        <v>1</v>
      </c>
      <c r="M25" s="46" t="s">
        <v>76</v>
      </c>
      <c r="N25" s="46"/>
      <c r="O25" s="46"/>
      <c r="P25" s="46"/>
      <c r="Q25" s="48" t="s">
        <v>62</v>
      </c>
      <c r="R25" s="47">
        <v>1477000</v>
      </c>
      <c r="S25" s="147">
        <v>0</v>
      </c>
      <c r="T25" s="147">
        <v>1477000</v>
      </c>
      <c r="U25" s="148">
        <v>0</v>
      </c>
      <c r="V25" s="35">
        <v>0</v>
      </c>
      <c r="W25" s="200"/>
      <c r="X25" s="211">
        <f t="shared" si="0"/>
        <v>0</v>
      </c>
      <c r="Y25" s="35">
        <v>0</v>
      </c>
      <c r="Z25" s="200"/>
      <c r="AA25" s="212">
        <f t="shared" si="1"/>
        <v>0</v>
      </c>
      <c r="AB25" s="35">
        <v>1477000</v>
      </c>
      <c r="AC25" s="200"/>
      <c r="AD25" s="212">
        <f t="shared" si="2"/>
        <v>1477000</v>
      </c>
      <c r="AG25" s="12"/>
      <c r="AH25" s="12"/>
    </row>
    <row r="26" spans="1:34" s="85" customFormat="1" ht="20.100000000000001" customHeight="1" outlineLevel="2" x14ac:dyDescent="0.15">
      <c r="A26" s="42"/>
      <c r="B26" s="66"/>
      <c r="C26" s="23"/>
      <c r="D26" s="356"/>
      <c r="E26" s="88" t="s">
        <v>109</v>
      </c>
      <c r="F26" s="89">
        <f>R26</f>
        <v>2500000</v>
      </c>
      <c r="G26" s="231">
        <v>2500000</v>
      </c>
      <c r="H26" s="232">
        <f t="shared" si="4"/>
        <v>0</v>
      </c>
      <c r="I26" s="44" t="s">
        <v>105</v>
      </c>
      <c r="J26" s="45">
        <v>208334</v>
      </c>
      <c r="K26" s="46" t="s">
        <v>0</v>
      </c>
      <c r="L26" s="46">
        <v>12</v>
      </c>
      <c r="M26" s="46" t="s">
        <v>67</v>
      </c>
      <c r="N26" s="46"/>
      <c r="O26" s="46"/>
      <c r="P26" s="46"/>
      <c r="Q26" s="46"/>
      <c r="R26" s="47">
        <v>2500000</v>
      </c>
      <c r="S26" s="147">
        <v>0</v>
      </c>
      <c r="T26" s="147">
        <v>2500000</v>
      </c>
      <c r="U26" s="148">
        <v>0</v>
      </c>
      <c r="V26" s="71">
        <v>2500000</v>
      </c>
      <c r="W26" s="202">
        <v>2067920</v>
      </c>
      <c r="X26" s="211">
        <f t="shared" si="0"/>
        <v>432080</v>
      </c>
      <c r="Y26" s="35">
        <v>0</v>
      </c>
      <c r="Z26" s="200"/>
      <c r="AA26" s="212">
        <f t="shared" si="1"/>
        <v>0</v>
      </c>
      <c r="AB26" s="35">
        <v>0</v>
      </c>
      <c r="AC26" s="200"/>
      <c r="AD26" s="212">
        <f t="shared" si="2"/>
        <v>0</v>
      </c>
      <c r="AE26" s="99"/>
    </row>
    <row r="27" spans="1:34" s="85" customFormat="1" ht="20.100000000000001" customHeight="1" outlineLevel="2" x14ac:dyDescent="0.15">
      <c r="A27" s="42"/>
      <c r="B27" s="66"/>
      <c r="C27" s="23"/>
      <c r="D27" s="356"/>
      <c r="E27" s="88" t="s">
        <v>116</v>
      </c>
      <c r="F27" s="89">
        <f>SUM(R27)</f>
        <v>8000000</v>
      </c>
      <c r="G27" s="231">
        <v>8000000</v>
      </c>
      <c r="H27" s="232">
        <f t="shared" si="4"/>
        <v>0</v>
      </c>
      <c r="I27" s="44" t="s">
        <v>111</v>
      </c>
      <c r="J27" s="45">
        <v>1000000</v>
      </c>
      <c r="K27" s="46" t="s">
        <v>0</v>
      </c>
      <c r="L27" s="46">
        <v>8</v>
      </c>
      <c r="M27" s="46" t="s">
        <v>76</v>
      </c>
      <c r="N27" s="46"/>
      <c r="O27" s="46"/>
      <c r="P27" s="46"/>
      <c r="Q27" s="48" t="s">
        <v>62</v>
      </c>
      <c r="R27" s="47">
        <v>8000000</v>
      </c>
      <c r="S27" s="147">
        <v>1156000</v>
      </c>
      <c r="T27" s="147">
        <v>6844000</v>
      </c>
      <c r="U27" s="148">
        <v>0.14449999999999999</v>
      </c>
      <c r="V27" s="71">
        <v>8000000</v>
      </c>
      <c r="W27" s="202">
        <v>4443000</v>
      </c>
      <c r="X27" s="211">
        <f t="shared" si="0"/>
        <v>3557000</v>
      </c>
      <c r="Y27" s="35">
        <v>0</v>
      </c>
      <c r="Z27" s="200"/>
      <c r="AA27" s="212">
        <f t="shared" si="1"/>
        <v>0</v>
      </c>
      <c r="AB27" s="35">
        <v>0</v>
      </c>
      <c r="AC27" s="200"/>
      <c r="AD27" s="212">
        <f t="shared" si="2"/>
        <v>0</v>
      </c>
      <c r="AE27" s="99"/>
    </row>
    <row r="28" spans="1:34" s="85" customFormat="1" ht="20.100000000000001" customHeight="1" outlineLevel="2" x14ac:dyDescent="0.15">
      <c r="A28" s="42"/>
      <c r="B28" s="66"/>
      <c r="C28" s="23"/>
      <c r="D28" s="358"/>
      <c r="E28" s="88" t="s">
        <v>58</v>
      </c>
      <c r="F28" s="89">
        <v>0</v>
      </c>
      <c r="G28" s="231">
        <f t="shared" si="3"/>
        <v>0</v>
      </c>
      <c r="H28" s="232">
        <f t="shared" si="4"/>
        <v>0</v>
      </c>
      <c r="I28" s="44" t="s">
        <v>55</v>
      </c>
      <c r="J28" s="45">
        <v>500000</v>
      </c>
      <c r="K28" s="46" t="s">
        <v>0</v>
      </c>
      <c r="L28" s="46">
        <v>4</v>
      </c>
      <c r="M28" s="46" t="s">
        <v>68</v>
      </c>
      <c r="N28" s="46" t="s">
        <v>0</v>
      </c>
      <c r="O28" s="46">
        <v>0</v>
      </c>
      <c r="P28" s="46" t="s">
        <v>76</v>
      </c>
      <c r="Q28" s="46" t="s">
        <v>62</v>
      </c>
      <c r="R28" s="47">
        <v>0</v>
      </c>
      <c r="S28" s="147">
        <v>0</v>
      </c>
      <c r="T28" s="147">
        <v>4000000</v>
      </c>
      <c r="U28" s="148">
        <v>0</v>
      </c>
      <c r="V28" s="35">
        <v>0</v>
      </c>
      <c r="W28" s="200"/>
      <c r="X28" s="211">
        <f t="shared" si="0"/>
        <v>0</v>
      </c>
      <c r="Y28" s="35">
        <v>0</v>
      </c>
      <c r="Z28" s="200"/>
      <c r="AA28" s="212">
        <f t="shared" si="1"/>
        <v>0</v>
      </c>
      <c r="AB28" s="35">
        <v>0</v>
      </c>
      <c r="AC28" s="200"/>
      <c r="AD28" s="212">
        <f t="shared" si="2"/>
        <v>0</v>
      </c>
      <c r="AE28" s="99"/>
    </row>
    <row r="29" spans="1:34" ht="20.100000000000001" customHeight="1" outlineLevel="2" x14ac:dyDescent="0.15">
      <c r="A29" s="42"/>
      <c r="B29" s="66"/>
      <c r="C29" s="23"/>
      <c r="D29" s="357" t="s">
        <v>51</v>
      </c>
      <c r="E29" s="88"/>
      <c r="F29" s="78">
        <f>SUM(F30:F30)</f>
        <v>2300000</v>
      </c>
      <c r="G29" s="78">
        <f>SUM(G30:G30)</f>
        <v>600000</v>
      </c>
      <c r="H29" s="78">
        <f>F29-G29</f>
        <v>1700000</v>
      </c>
      <c r="I29" s="44"/>
      <c r="J29" s="45"/>
      <c r="K29" s="46"/>
      <c r="L29" s="46"/>
      <c r="M29" s="46"/>
      <c r="N29" s="46"/>
      <c r="O29" s="46"/>
      <c r="P29" s="46"/>
      <c r="Q29" s="46"/>
      <c r="R29" s="47"/>
      <c r="S29" s="147"/>
      <c r="T29" s="147">
        <v>0</v>
      </c>
      <c r="U29" s="148"/>
      <c r="V29" s="73"/>
      <c r="W29" s="203"/>
      <c r="X29" s="211">
        <f t="shared" si="0"/>
        <v>0</v>
      </c>
      <c r="Y29" s="35"/>
      <c r="Z29" s="200"/>
      <c r="AA29" s="212">
        <f t="shared" si="1"/>
        <v>0</v>
      </c>
      <c r="AB29" s="35"/>
      <c r="AC29" s="200"/>
      <c r="AD29" s="212">
        <f t="shared" si="2"/>
        <v>0</v>
      </c>
      <c r="AG29" s="12"/>
      <c r="AH29" s="12"/>
    </row>
    <row r="30" spans="1:34" ht="20.100000000000001" customHeight="1" outlineLevel="2" x14ac:dyDescent="0.15">
      <c r="A30" s="42"/>
      <c r="B30" s="66"/>
      <c r="C30" s="23"/>
      <c r="D30" s="358"/>
      <c r="E30" s="88" t="s">
        <v>51</v>
      </c>
      <c r="F30" s="89">
        <f>SUM(R30)</f>
        <v>2300000</v>
      </c>
      <c r="G30" s="231">
        <v>600000</v>
      </c>
      <c r="H30" s="232">
        <f t="shared" si="4"/>
        <v>1700000</v>
      </c>
      <c r="I30" s="44" t="s">
        <v>118</v>
      </c>
      <c r="J30" s="45">
        <v>6000</v>
      </c>
      <c r="K30" s="46" t="s">
        <v>0</v>
      </c>
      <c r="L30" s="46">
        <v>4</v>
      </c>
      <c r="M30" s="46" t="s">
        <v>68</v>
      </c>
      <c r="N30" s="46" t="s">
        <v>0</v>
      </c>
      <c r="O30" s="46">
        <v>96</v>
      </c>
      <c r="P30" s="46" t="s">
        <v>76</v>
      </c>
      <c r="Q30" s="46" t="s">
        <v>62</v>
      </c>
      <c r="R30" s="47">
        <v>2300000</v>
      </c>
      <c r="S30" s="147">
        <v>252000</v>
      </c>
      <c r="T30" s="147">
        <v>2048000</v>
      </c>
      <c r="U30" s="148">
        <v>0.10956521739130434</v>
      </c>
      <c r="V30" s="35">
        <v>0</v>
      </c>
      <c r="W30" s="200"/>
      <c r="X30" s="211">
        <f t="shared" si="0"/>
        <v>0</v>
      </c>
      <c r="Y30" s="35">
        <v>2300000</v>
      </c>
      <c r="Z30" s="200">
        <v>432000</v>
      </c>
      <c r="AA30" s="212">
        <f t="shared" si="1"/>
        <v>1868000</v>
      </c>
      <c r="AB30" s="35">
        <v>0</v>
      </c>
      <c r="AC30" s="200"/>
      <c r="AD30" s="212">
        <f t="shared" si="2"/>
        <v>0</v>
      </c>
      <c r="AG30" s="12"/>
      <c r="AH30" s="12"/>
    </row>
    <row r="31" spans="1:34" ht="20.100000000000001" customHeight="1" outlineLevel="1" x14ac:dyDescent="0.15">
      <c r="A31" s="42"/>
      <c r="B31" s="66"/>
      <c r="C31" s="23"/>
      <c r="D31" s="385" t="s">
        <v>119</v>
      </c>
      <c r="F31" s="173">
        <f>SUM(F32:F33)</f>
        <v>18796000</v>
      </c>
      <c r="G31" s="173">
        <f>SUM(G32:G33)</f>
        <v>18030350</v>
      </c>
      <c r="H31" s="78">
        <f>F31-G31</f>
        <v>765650</v>
      </c>
      <c r="I31" s="44"/>
      <c r="J31" s="45"/>
      <c r="K31" s="46"/>
      <c r="L31" s="46"/>
      <c r="M31" s="46"/>
      <c r="N31" s="46"/>
      <c r="O31" s="46"/>
      <c r="P31" s="46"/>
      <c r="Q31" s="46"/>
      <c r="R31" s="47"/>
      <c r="S31" s="147"/>
      <c r="T31" s="147">
        <v>0</v>
      </c>
      <c r="U31" s="148"/>
      <c r="V31" s="72"/>
      <c r="W31" s="204"/>
      <c r="X31" s="211">
        <f t="shared" si="0"/>
        <v>0</v>
      </c>
      <c r="Y31" s="35"/>
      <c r="Z31" s="200"/>
      <c r="AA31" s="212">
        <f t="shared" si="1"/>
        <v>0</v>
      </c>
      <c r="AB31" s="35"/>
      <c r="AC31" s="200"/>
      <c r="AD31" s="212">
        <f t="shared" si="2"/>
        <v>0</v>
      </c>
      <c r="AG31" s="12"/>
      <c r="AH31" s="12"/>
    </row>
    <row r="32" spans="1:34" ht="20.100000000000001" customHeight="1" outlineLevel="1" x14ac:dyDescent="0.15">
      <c r="A32" s="42"/>
      <c r="B32" s="66"/>
      <c r="C32" s="23"/>
      <c r="D32" s="386"/>
      <c r="E32" s="375" t="s">
        <v>119</v>
      </c>
      <c r="F32" s="83">
        <v>18018000</v>
      </c>
      <c r="G32" s="231">
        <f>SUM(W32,Z32,AC32)</f>
        <v>18018000</v>
      </c>
      <c r="H32" s="232">
        <f t="shared" si="4"/>
        <v>0</v>
      </c>
      <c r="I32" s="37" t="s">
        <v>21</v>
      </c>
      <c r="J32" s="45">
        <v>3500</v>
      </c>
      <c r="K32" s="39" t="s">
        <v>0</v>
      </c>
      <c r="L32" s="39">
        <v>429</v>
      </c>
      <c r="M32" s="39" t="s">
        <v>61</v>
      </c>
      <c r="N32" s="39" t="s">
        <v>0</v>
      </c>
      <c r="O32" s="39">
        <v>12</v>
      </c>
      <c r="P32" s="39" t="s">
        <v>67</v>
      </c>
      <c r="Q32" s="39" t="s">
        <v>62</v>
      </c>
      <c r="R32" s="49">
        <v>18018000</v>
      </c>
      <c r="S32" s="149">
        <v>0</v>
      </c>
      <c r="T32" s="147">
        <v>18018000</v>
      </c>
      <c r="U32" s="148">
        <v>0</v>
      </c>
      <c r="V32" s="35">
        <v>0</v>
      </c>
      <c r="W32" s="200"/>
      <c r="X32" s="211">
        <f t="shared" si="0"/>
        <v>0</v>
      </c>
      <c r="Y32" s="35">
        <v>18018000</v>
      </c>
      <c r="Z32" s="235">
        <v>18018000</v>
      </c>
      <c r="AA32" s="212">
        <f t="shared" si="1"/>
        <v>0</v>
      </c>
      <c r="AB32" s="35">
        <v>0</v>
      </c>
      <c r="AC32" s="200"/>
      <c r="AD32" s="212">
        <f t="shared" si="2"/>
        <v>0</v>
      </c>
      <c r="AG32" s="12"/>
      <c r="AH32" s="12"/>
    </row>
    <row r="33" spans="1:34" ht="20.100000000000001" customHeight="1" outlineLevel="1" x14ac:dyDescent="0.15">
      <c r="A33" s="42"/>
      <c r="B33" s="66"/>
      <c r="C33" s="23"/>
      <c r="D33" s="387"/>
      <c r="E33" s="377"/>
      <c r="F33" s="83">
        <v>778000</v>
      </c>
      <c r="G33" s="231">
        <f>SUM(W33,Z33,AC33)</f>
        <v>12350</v>
      </c>
      <c r="H33" s="232">
        <f t="shared" si="4"/>
        <v>765650</v>
      </c>
      <c r="I33" s="44" t="s">
        <v>112</v>
      </c>
      <c r="J33" s="45">
        <v>6484</v>
      </c>
      <c r="K33" s="46" t="s">
        <v>0</v>
      </c>
      <c r="L33" s="46">
        <v>10</v>
      </c>
      <c r="M33" s="46" t="s">
        <v>76</v>
      </c>
      <c r="N33" s="46" t="s">
        <v>0</v>
      </c>
      <c r="O33" s="46">
        <v>12</v>
      </c>
      <c r="P33" s="46" t="s">
        <v>67</v>
      </c>
      <c r="Q33" s="48" t="s">
        <v>62</v>
      </c>
      <c r="R33" s="47">
        <v>778000</v>
      </c>
      <c r="S33" s="147">
        <v>25310</v>
      </c>
      <c r="T33" s="147">
        <v>752690</v>
      </c>
      <c r="U33" s="148">
        <v>3.2532133676092548E-2</v>
      </c>
      <c r="V33" s="35"/>
      <c r="W33" s="200"/>
      <c r="X33" s="211">
        <f t="shared" si="0"/>
        <v>0</v>
      </c>
      <c r="Y33" s="35"/>
      <c r="Z33" s="200"/>
      <c r="AA33" s="212">
        <f t="shared" si="1"/>
        <v>0</v>
      </c>
      <c r="AB33" s="35">
        <v>778000</v>
      </c>
      <c r="AC33" s="200">
        <v>12350</v>
      </c>
      <c r="AD33" s="212">
        <f t="shared" si="2"/>
        <v>765650</v>
      </c>
      <c r="AE33" s="98" t="s">
        <v>29</v>
      </c>
      <c r="AG33" s="12"/>
      <c r="AH33" s="12"/>
    </row>
    <row r="34" spans="1:34" ht="20.100000000000001" customHeight="1" outlineLevel="1" x14ac:dyDescent="0.15">
      <c r="A34" s="42"/>
      <c r="B34" s="66"/>
      <c r="C34" s="23"/>
      <c r="D34" s="357" t="s">
        <v>32</v>
      </c>
      <c r="F34" s="173">
        <f>SUM(F35:F35)</f>
        <v>6000000</v>
      </c>
      <c r="G34" s="173">
        <f>SUM(G35:G35)</f>
        <v>1500000</v>
      </c>
      <c r="H34" s="78">
        <f>F34-G34</f>
        <v>4500000</v>
      </c>
      <c r="I34" s="44"/>
      <c r="J34" s="45"/>
      <c r="K34" s="46"/>
      <c r="L34" s="46"/>
      <c r="M34" s="46"/>
      <c r="N34" s="46"/>
      <c r="O34" s="46"/>
      <c r="P34" s="46"/>
      <c r="Q34" s="46"/>
      <c r="R34" s="47"/>
      <c r="S34" s="147"/>
      <c r="T34" s="147">
        <v>0</v>
      </c>
      <c r="U34" s="147"/>
      <c r="V34" s="70"/>
      <c r="W34" s="201"/>
      <c r="X34" s="211">
        <f t="shared" si="0"/>
        <v>0</v>
      </c>
      <c r="Y34" s="35"/>
      <c r="Z34" s="200"/>
      <c r="AA34" s="212">
        <f t="shared" si="1"/>
        <v>0</v>
      </c>
      <c r="AB34" s="35"/>
      <c r="AC34" s="200"/>
      <c r="AD34" s="212">
        <f t="shared" si="2"/>
        <v>0</v>
      </c>
      <c r="AG34" s="12"/>
      <c r="AH34" s="12"/>
    </row>
    <row r="35" spans="1:34" s="85" customFormat="1" ht="20.100000000000001" customHeight="1" outlineLevel="1" x14ac:dyDescent="0.15">
      <c r="A35" s="42"/>
      <c r="B35" s="66"/>
      <c r="C35" s="23"/>
      <c r="D35" s="356"/>
      <c r="E35" s="91" t="s">
        <v>32</v>
      </c>
      <c r="F35" s="89">
        <f>SUM(R35)</f>
        <v>6000000</v>
      </c>
      <c r="G35" s="231">
        <v>1500000</v>
      </c>
      <c r="H35" s="232">
        <f t="shared" si="4"/>
        <v>4500000</v>
      </c>
      <c r="I35" s="44" t="s">
        <v>117</v>
      </c>
      <c r="J35" s="50">
        <v>1500000</v>
      </c>
      <c r="K35" s="51" t="s">
        <v>0</v>
      </c>
      <c r="L35" s="51">
        <v>4</v>
      </c>
      <c r="M35" s="51" t="s">
        <v>76</v>
      </c>
      <c r="N35" s="51"/>
      <c r="O35" s="51"/>
      <c r="P35" s="51"/>
      <c r="Q35" s="52" t="s">
        <v>62</v>
      </c>
      <c r="R35" s="41">
        <v>6000000</v>
      </c>
      <c r="S35" s="150">
        <v>0</v>
      </c>
      <c r="T35" s="147">
        <v>6000000</v>
      </c>
      <c r="U35" s="151">
        <v>0</v>
      </c>
      <c r="V35" s="35">
        <v>0</v>
      </c>
      <c r="W35" s="200"/>
      <c r="X35" s="211">
        <f t="shared" si="0"/>
        <v>0</v>
      </c>
      <c r="Y35" s="35">
        <v>4500000</v>
      </c>
      <c r="Z35" s="200"/>
      <c r="AA35" s="212">
        <f t="shared" si="1"/>
        <v>4500000</v>
      </c>
      <c r="AB35" s="35">
        <v>1500000</v>
      </c>
      <c r="AC35" s="200"/>
      <c r="AD35" s="212">
        <f t="shared" si="2"/>
        <v>1500000</v>
      </c>
      <c r="AE35" s="99"/>
    </row>
    <row r="36" spans="1:34" ht="20.100000000000001" customHeight="1" outlineLevel="1" x14ac:dyDescent="0.15">
      <c r="A36" s="42"/>
      <c r="B36" s="66"/>
      <c r="C36" s="23"/>
      <c r="D36" s="357" t="s">
        <v>56</v>
      </c>
      <c r="E36" s="88"/>
      <c r="F36" s="78">
        <f>SUM(F37)</f>
        <v>16920000</v>
      </c>
      <c r="G36" s="78">
        <f>SUM(G37)</f>
        <v>11989079</v>
      </c>
      <c r="H36" s="78">
        <f>F36-G36</f>
        <v>4930921</v>
      </c>
      <c r="I36" s="44"/>
      <c r="J36" s="50"/>
      <c r="K36" s="51"/>
      <c r="L36" s="51"/>
      <c r="M36" s="51"/>
      <c r="N36" s="51"/>
      <c r="O36" s="51"/>
      <c r="P36" s="51"/>
      <c r="Q36" s="52"/>
      <c r="R36" s="41"/>
      <c r="S36" s="150"/>
      <c r="T36" s="147">
        <v>0</v>
      </c>
      <c r="U36" s="151"/>
      <c r="V36" s="70"/>
      <c r="W36" s="201"/>
      <c r="X36" s="211">
        <f t="shared" si="0"/>
        <v>0</v>
      </c>
      <c r="Y36" s="35"/>
      <c r="Z36" s="200"/>
      <c r="AA36" s="212">
        <f t="shared" si="1"/>
        <v>0</v>
      </c>
      <c r="AB36" s="35"/>
      <c r="AC36" s="200"/>
      <c r="AD36" s="212">
        <f t="shared" si="2"/>
        <v>0</v>
      </c>
      <c r="AG36" s="12"/>
      <c r="AH36" s="12"/>
    </row>
    <row r="37" spans="1:34" ht="20.100000000000001" customHeight="1" outlineLevel="1" x14ac:dyDescent="0.15">
      <c r="A37" s="42"/>
      <c r="B37" s="66"/>
      <c r="C37" s="23"/>
      <c r="D37" s="358"/>
      <c r="E37" s="88" t="s">
        <v>33</v>
      </c>
      <c r="F37" s="89">
        <f>SUM(R37)</f>
        <v>16920000</v>
      </c>
      <c r="G37" s="231">
        <v>11989079</v>
      </c>
      <c r="H37" s="232">
        <f t="shared" si="4"/>
        <v>4930921</v>
      </c>
      <c r="I37" s="44" t="s">
        <v>113</v>
      </c>
      <c r="J37" s="45">
        <v>1410000</v>
      </c>
      <c r="K37" s="46" t="s">
        <v>0</v>
      </c>
      <c r="L37" s="46">
        <v>12</v>
      </c>
      <c r="M37" s="46" t="s">
        <v>67</v>
      </c>
      <c r="N37" s="46"/>
      <c r="O37" s="46"/>
      <c r="P37" s="46"/>
      <c r="Q37" s="46" t="s">
        <v>62</v>
      </c>
      <c r="R37" s="47">
        <v>16920000</v>
      </c>
      <c r="S37" s="147">
        <v>2764660</v>
      </c>
      <c r="T37" s="147">
        <v>14155340</v>
      </c>
      <c r="U37" s="151">
        <v>0.16339598108747044</v>
      </c>
      <c r="V37" s="35">
        <v>0</v>
      </c>
      <c r="W37" s="200"/>
      <c r="X37" s="211">
        <f t="shared" si="0"/>
        <v>0</v>
      </c>
      <c r="Y37" s="35">
        <v>16920000</v>
      </c>
      <c r="Z37" s="200">
        <v>7989079</v>
      </c>
      <c r="AA37" s="212">
        <f t="shared" si="1"/>
        <v>8930921</v>
      </c>
      <c r="AB37" s="35">
        <v>0</v>
      </c>
      <c r="AC37" s="200"/>
      <c r="AD37" s="212">
        <f t="shared" si="2"/>
        <v>0</v>
      </c>
      <c r="AE37" s="98" t="s">
        <v>89</v>
      </c>
      <c r="AG37" s="12"/>
      <c r="AH37" s="12"/>
    </row>
    <row r="38" spans="1:34" ht="20.100000000000001" customHeight="1" outlineLevel="1" x14ac:dyDescent="0.15">
      <c r="A38" s="42"/>
      <c r="B38" s="66"/>
      <c r="C38" s="23"/>
      <c r="D38" s="357" t="s">
        <v>24</v>
      </c>
      <c r="E38" s="53"/>
      <c r="F38" s="173">
        <f>SUM(F39:F46)</f>
        <v>419224000</v>
      </c>
      <c r="G38" s="173">
        <f>SUM(G39:G46)</f>
        <v>419104620</v>
      </c>
      <c r="H38" s="78">
        <f>F38-G38</f>
        <v>119380</v>
      </c>
      <c r="I38" s="45"/>
      <c r="J38" s="45"/>
      <c r="K38" s="46"/>
      <c r="L38" s="46"/>
      <c r="M38" s="46"/>
      <c r="N38" s="46"/>
      <c r="O38" s="51"/>
      <c r="P38" s="51"/>
      <c r="Q38" s="51"/>
      <c r="R38" s="47"/>
      <c r="S38" s="147"/>
      <c r="T38" s="147">
        <v>0</v>
      </c>
      <c r="U38" s="151"/>
      <c r="V38" s="70"/>
      <c r="W38" s="201"/>
      <c r="X38" s="211">
        <f t="shared" si="0"/>
        <v>0</v>
      </c>
      <c r="Y38" s="35"/>
      <c r="Z38" s="200"/>
      <c r="AA38" s="212">
        <f t="shared" si="1"/>
        <v>0</v>
      </c>
      <c r="AB38" s="35"/>
      <c r="AC38" s="200"/>
      <c r="AD38" s="212">
        <f t="shared" si="2"/>
        <v>0</v>
      </c>
      <c r="AG38" s="12"/>
      <c r="AH38" s="12"/>
    </row>
    <row r="39" spans="1:34" ht="20.100000000000001" customHeight="1" x14ac:dyDescent="0.15">
      <c r="A39" s="42"/>
      <c r="B39" s="66"/>
      <c r="C39" s="23"/>
      <c r="D39" s="356"/>
      <c r="E39" s="375" t="s">
        <v>24</v>
      </c>
      <c r="F39" s="83">
        <v>58000000</v>
      </c>
      <c r="G39" s="231">
        <f t="shared" ref="G39:G46" si="5">SUM(W39,Z39,AC39)</f>
        <v>57880620</v>
      </c>
      <c r="H39" s="232">
        <f t="shared" si="4"/>
        <v>119380</v>
      </c>
      <c r="I39" s="37" t="s">
        <v>125</v>
      </c>
      <c r="J39" s="45">
        <v>58000000</v>
      </c>
      <c r="K39" s="39" t="s">
        <v>0</v>
      </c>
      <c r="L39" s="39">
        <v>1</v>
      </c>
      <c r="M39" s="39" t="s">
        <v>78</v>
      </c>
      <c r="N39" s="39"/>
      <c r="O39" s="39"/>
      <c r="P39" s="39"/>
      <c r="Q39" s="39" t="s">
        <v>62</v>
      </c>
      <c r="R39" s="49">
        <v>58000000</v>
      </c>
      <c r="S39" s="149"/>
      <c r="T39" s="147">
        <v>58000000</v>
      </c>
      <c r="U39" s="151">
        <v>0</v>
      </c>
      <c r="V39" s="74">
        <v>20000000</v>
      </c>
      <c r="W39" s="205">
        <v>19880620</v>
      </c>
      <c r="X39" s="211">
        <f t="shared" si="0"/>
        <v>119380</v>
      </c>
      <c r="Y39" s="35">
        <v>8000000</v>
      </c>
      <c r="Z39" s="200">
        <v>8000000</v>
      </c>
      <c r="AA39" s="212">
        <f t="shared" si="1"/>
        <v>0</v>
      </c>
      <c r="AB39" s="35">
        <v>30000000</v>
      </c>
      <c r="AC39" s="200">
        <v>30000000</v>
      </c>
      <c r="AD39" s="212">
        <f t="shared" si="2"/>
        <v>0</v>
      </c>
      <c r="AG39" s="12"/>
      <c r="AH39" s="12"/>
    </row>
    <row r="40" spans="1:34" ht="20.100000000000001" customHeight="1" x14ac:dyDescent="0.15">
      <c r="A40" s="42"/>
      <c r="B40" s="66"/>
      <c r="C40" s="23"/>
      <c r="D40" s="356"/>
      <c r="E40" s="376"/>
      <c r="F40" s="83">
        <v>0</v>
      </c>
      <c r="G40" s="231">
        <f t="shared" si="5"/>
        <v>0</v>
      </c>
      <c r="H40" s="232">
        <f t="shared" si="4"/>
        <v>0</v>
      </c>
      <c r="I40" s="37" t="s">
        <v>142</v>
      </c>
      <c r="J40" s="38">
        <v>100000000</v>
      </c>
      <c r="K40" s="39" t="s">
        <v>0</v>
      </c>
      <c r="L40" s="39">
        <v>0</v>
      </c>
      <c r="M40" s="39" t="s">
        <v>65</v>
      </c>
      <c r="N40" s="39"/>
      <c r="O40" s="39"/>
      <c r="P40" s="39"/>
      <c r="Q40" s="39" t="s">
        <v>62</v>
      </c>
      <c r="R40" s="49">
        <f t="shared" ref="R40:R41" si="6">J40*L40</f>
        <v>0</v>
      </c>
      <c r="S40" s="149"/>
      <c r="T40" s="147"/>
      <c r="U40" s="151"/>
      <c r="V40" s="74">
        <v>0</v>
      </c>
      <c r="W40" s="205"/>
      <c r="X40" s="211">
        <f t="shared" si="0"/>
        <v>0</v>
      </c>
      <c r="Y40" s="35">
        <v>0</v>
      </c>
      <c r="Z40" s="200"/>
      <c r="AA40" s="212">
        <f t="shared" si="1"/>
        <v>0</v>
      </c>
      <c r="AB40" s="35">
        <v>0</v>
      </c>
      <c r="AC40" s="200"/>
      <c r="AD40" s="212">
        <f t="shared" si="2"/>
        <v>0</v>
      </c>
      <c r="AE40" s="98" t="s">
        <v>95</v>
      </c>
      <c r="AG40" s="12"/>
      <c r="AH40" s="12"/>
    </row>
    <row r="41" spans="1:34" ht="20.100000000000001" customHeight="1" x14ac:dyDescent="0.15">
      <c r="A41" s="42"/>
      <c r="B41" s="66"/>
      <c r="C41" s="23"/>
      <c r="D41" s="356"/>
      <c r="E41" s="376"/>
      <c r="F41" s="83">
        <v>100000000</v>
      </c>
      <c r="G41" s="231">
        <f t="shared" si="5"/>
        <v>100000000</v>
      </c>
      <c r="H41" s="232">
        <f t="shared" si="4"/>
        <v>0</v>
      </c>
      <c r="I41" s="37" t="s">
        <v>90</v>
      </c>
      <c r="J41" s="38">
        <v>25000000</v>
      </c>
      <c r="K41" s="39" t="s">
        <v>0</v>
      </c>
      <c r="L41" s="39">
        <v>4</v>
      </c>
      <c r="M41" s="39" t="s">
        <v>65</v>
      </c>
      <c r="N41" s="39"/>
      <c r="O41" s="39"/>
      <c r="P41" s="39"/>
      <c r="Q41" s="39" t="s">
        <v>62</v>
      </c>
      <c r="R41" s="49">
        <f t="shared" si="6"/>
        <v>100000000</v>
      </c>
      <c r="S41" s="149"/>
      <c r="T41" s="147">
        <f>R41-S41</f>
        <v>100000000</v>
      </c>
      <c r="U41" s="151">
        <f>S41/R41</f>
        <v>0</v>
      </c>
      <c r="V41" s="74">
        <v>100000000</v>
      </c>
      <c r="W41" s="234">
        <v>100000000</v>
      </c>
      <c r="X41" s="211">
        <f t="shared" si="0"/>
        <v>0</v>
      </c>
      <c r="Y41" s="35">
        <v>0</v>
      </c>
      <c r="Z41" s="200"/>
      <c r="AA41" s="212">
        <f t="shared" si="1"/>
        <v>0</v>
      </c>
      <c r="AB41" s="35">
        <v>0</v>
      </c>
      <c r="AC41" s="200"/>
      <c r="AD41" s="212">
        <f t="shared" si="2"/>
        <v>0</v>
      </c>
      <c r="AE41" s="98" t="s">
        <v>101</v>
      </c>
      <c r="AG41" s="12"/>
      <c r="AH41" s="12"/>
    </row>
    <row r="42" spans="1:34" ht="20.100000000000001" customHeight="1" x14ac:dyDescent="0.15">
      <c r="A42" s="42"/>
      <c r="B42" s="66"/>
      <c r="C42" s="23"/>
      <c r="D42" s="356"/>
      <c r="E42" s="376"/>
      <c r="F42" s="83">
        <v>99868000</v>
      </c>
      <c r="G42" s="231">
        <f t="shared" si="5"/>
        <v>99868000</v>
      </c>
      <c r="H42" s="232">
        <f t="shared" si="4"/>
        <v>0</v>
      </c>
      <c r="I42" s="37" t="s">
        <v>121</v>
      </c>
      <c r="J42" s="45">
        <v>99868000</v>
      </c>
      <c r="K42" s="39" t="s">
        <v>0</v>
      </c>
      <c r="L42" s="39">
        <v>1</v>
      </c>
      <c r="M42" s="39" t="s">
        <v>78</v>
      </c>
      <c r="N42" s="39"/>
      <c r="O42" s="39"/>
      <c r="P42" s="39"/>
      <c r="Q42" s="39" t="s">
        <v>62</v>
      </c>
      <c r="R42" s="49">
        <v>99868000</v>
      </c>
      <c r="S42" s="149">
        <v>99867900</v>
      </c>
      <c r="T42" s="147">
        <v>100</v>
      </c>
      <c r="U42" s="158">
        <v>0.99999899867825526</v>
      </c>
      <c r="V42" s="74">
        <v>49868000</v>
      </c>
      <c r="W42" s="234">
        <v>49868000</v>
      </c>
      <c r="X42" s="211">
        <f t="shared" si="0"/>
        <v>0</v>
      </c>
      <c r="Y42" s="35">
        <v>0</v>
      </c>
      <c r="Z42" s="200"/>
      <c r="AA42" s="212">
        <f t="shared" si="1"/>
        <v>0</v>
      </c>
      <c r="AB42" s="35">
        <v>50000000</v>
      </c>
      <c r="AC42" s="235">
        <v>50000000</v>
      </c>
      <c r="AD42" s="212">
        <f t="shared" si="2"/>
        <v>0</v>
      </c>
      <c r="AE42" s="169" t="s">
        <v>86</v>
      </c>
      <c r="AG42" s="12"/>
      <c r="AH42" s="12"/>
    </row>
    <row r="43" spans="1:34" s="85" customFormat="1" ht="20.100000000000001" customHeight="1" x14ac:dyDescent="0.15">
      <c r="A43" s="42"/>
      <c r="B43" s="66"/>
      <c r="C43" s="23"/>
      <c r="D43" s="356"/>
      <c r="E43" s="376"/>
      <c r="F43" s="83">
        <v>39380000</v>
      </c>
      <c r="G43" s="231">
        <f t="shared" si="5"/>
        <v>39380000</v>
      </c>
      <c r="H43" s="232">
        <f t="shared" si="4"/>
        <v>0</v>
      </c>
      <c r="I43" s="37" t="s">
        <v>139</v>
      </c>
      <c r="J43" s="45">
        <v>39380000</v>
      </c>
      <c r="K43" s="39" t="s">
        <v>0</v>
      </c>
      <c r="L43" s="39">
        <v>1</v>
      </c>
      <c r="M43" s="39" t="s">
        <v>78</v>
      </c>
      <c r="N43" s="39"/>
      <c r="O43" s="39"/>
      <c r="P43" s="39"/>
      <c r="Q43" s="39" t="s">
        <v>62</v>
      </c>
      <c r="R43" s="49">
        <v>39380000</v>
      </c>
      <c r="S43" s="149">
        <v>39380000</v>
      </c>
      <c r="T43" s="147">
        <v>0</v>
      </c>
      <c r="U43" s="158">
        <v>1</v>
      </c>
      <c r="V43" s="74">
        <v>29380000</v>
      </c>
      <c r="W43" s="234">
        <v>29380000</v>
      </c>
      <c r="X43" s="211">
        <f t="shared" si="0"/>
        <v>0</v>
      </c>
      <c r="Y43" s="35">
        <v>0</v>
      </c>
      <c r="Z43" s="200"/>
      <c r="AA43" s="212">
        <f t="shared" si="1"/>
        <v>0</v>
      </c>
      <c r="AB43" s="35">
        <v>10000000</v>
      </c>
      <c r="AC43" s="200">
        <v>10000000</v>
      </c>
      <c r="AD43" s="212">
        <f t="shared" si="2"/>
        <v>0</v>
      </c>
      <c r="AE43" s="100" t="s">
        <v>87</v>
      </c>
    </row>
    <row r="44" spans="1:34" s="85" customFormat="1" ht="20.100000000000001" customHeight="1" x14ac:dyDescent="0.15">
      <c r="A44" s="42"/>
      <c r="B44" s="66"/>
      <c r="C44" s="23"/>
      <c r="D44" s="356"/>
      <c r="E44" s="376"/>
      <c r="F44" s="83">
        <v>0</v>
      </c>
      <c r="G44" s="231">
        <f t="shared" si="5"/>
        <v>0</v>
      </c>
      <c r="H44" s="232">
        <f t="shared" si="4"/>
        <v>0</v>
      </c>
      <c r="I44" s="37" t="s">
        <v>8</v>
      </c>
      <c r="J44" s="45">
        <v>55000000</v>
      </c>
      <c r="K44" s="39" t="s">
        <v>0</v>
      </c>
      <c r="L44" s="170" t="s">
        <v>81</v>
      </c>
      <c r="M44" s="39" t="s">
        <v>78</v>
      </c>
      <c r="N44" s="39"/>
      <c r="O44" s="39"/>
      <c r="P44" s="39"/>
      <c r="Q44" s="39" t="s">
        <v>62</v>
      </c>
      <c r="R44" s="49">
        <v>0</v>
      </c>
      <c r="S44" s="149"/>
      <c r="T44" s="147">
        <v>0</v>
      </c>
      <c r="U44" s="158"/>
      <c r="V44" s="74">
        <v>0</v>
      </c>
      <c r="W44" s="205"/>
      <c r="X44" s="211">
        <f t="shared" si="0"/>
        <v>0</v>
      </c>
      <c r="Y44" s="35">
        <v>0</v>
      </c>
      <c r="Z44" s="200"/>
      <c r="AA44" s="212">
        <f t="shared" si="1"/>
        <v>0</v>
      </c>
      <c r="AB44" s="171" t="s">
        <v>81</v>
      </c>
      <c r="AC44" s="206"/>
      <c r="AD44" s="212">
        <f t="shared" si="2"/>
        <v>0</v>
      </c>
      <c r="AE44" s="100" t="s">
        <v>130</v>
      </c>
    </row>
    <row r="45" spans="1:34" s="85" customFormat="1" ht="20.100000000000001" customHeight="1" x14ac:dyDescent="0.15">
      <c r="A45" s="42"/>
      <c r="B45" s="66"/>
      <c r="C45" s="23"/>
      <c r="D45" s="356"/>
      <c r="E45" s="376"/>
      <c r="F45" s="83">
        <v>96174000</v>
      </c>
      <c r="G45" s="231">
        <f t="shared" si="5"/>
        <v>96174000</v>
      </c>
      <c r="H45" s="232">
        <f t="shared" si="4"/>
        <v>0</v>
      </c>
      <c r="I45" s="37" t="s">
        <v>11</v>
      </c>
      <c r="J45" s="45">
        <v>96174000</v>
      </c>
      <c r="K45" s="39" t="s">
        <v>0</v>
      </c>
      <c r="L45" s="39">
        <v>1</v>
      </c>
      <c r="M45" s="39" t="s">
        <v>78</v>
      </c>
      <c r="N45" s="39"/>
      <c r="O45" s="39"/>
      <c r="P45" s="39"/>
      <c r="Q45" s="39" t="s">
        <v>62</v>
      </c>
      <c r="R45" s="49">
        <v>96174000</v>
      </c>
      <c r="S45" s="149">
        <v>96173350</v>
      </c>
      <c r="T45" s="147">
        <v>650</v>
      </c>
      <c r="U45" s="158">
        <v>0.99999324141659907</v>
      </c>
      <c r="V45" s="35">
        <v>0</v>
      </c>
      <c r="W45" s="200"/>
      <c r="X45" s="211">
        <f t="shared" si="0"/>
        <v>0</v>
      </c>
      <c r="Y45" s="35">
        <v>26174000</v>
      </c>
      <c r="Z45" s="235">
        <v>26174000</v>
      </c>
      <c r="AA45" s="212">
        <f t="shared" si="1"/>
        <v>0</v>
      </c>
      <c r="AB45" s="35">
        <v>70000000</v>
      </c>
      <c r="AC45" s="235">
        <v>70000000</v>
      </c>
      <c r="AD45" s="212">
        <f t="shared" si="2"/>
        <v>0</v>
      </c>
      <c r="AE45" s="172" t="s">
        <v>93</v>
      </c>
    </row>
    <row r="46" spans="1:34" ht="20.100000000000001" customHeight="1" x14ac:dyDescent="0.15">
      <c r="A46" s="42"/>
      <c r="B46" s="66"/>
      <c r="C46" s="23"/>
      <c r="D46" s="356"/>
      <c r="E46" s="376"/>
      <c r="F46" s="83">
        <v>25802000</v>
      </c>
      <c r="G46" s="231">
        <f t="shared" si="5"/>
        <v>25802000</v>
      </c>
      <c r="H46" s="232">
        <f t="shared" si="4"/>
        <v>0</v>
      </c>
      <c r="I46" s="37" t="s">
        <v>114</v>
      </c>
      <c r="J46" s="45">
        <v>5012</v>
      </c>
      <c r="K46" s="39" t="s">
        <v>0</v>
      </c>
      <c r="L46" s="39">
        <v>429</v>
      </c>
      <c r="M46" s="39" t="s">
        <v>61</v>
      </c>
      <c r="N46" s="39" t="s">
        <v>0</v>
      </c>
      <c r="O46" s="39">
        <v>12</v>
      </c>
      <c r="P46" s="39" t="s">
        <v>67</v>
      </c>
      <c r="Q46" s="39" t="s">
        <v>62</v>
      </c>
      <c r="R46" s="49">
        <v>25802000</v>
      </c>
      <c r="S46" s="149">
        <v>0</v>
      </c>
      <c r="T46" s="147">
        <v>25802000</v>
      </c>
      <c r="U46" s="158">
        <v>0</v>
      </c>
      <c r="V46" s="35">
        <v>0</v>
      </c>
      <c r="W46" s="200"/>
      <c r="X46" s="211">
        <f t="shared" si="0"/>
        <v>0</v>
      </c>
      <c r="Y46" s="35">
        <v>25802000</v>
      </c>
      <c r="Z46" s="235">
        <v>25802000</v>
      </c>
      <c r="AA46" s="212">
        <f t="shared" si="1"/>
        <v>0</v>
      </c>
      <c r="AB46" s="35">
        <v>0</v>
      </c>
      <c r="AC46" s="200"/>
      <c r="AD46" s="212">
        <f t="shared" si="2"/>
        <v>0</v>
      </c>
      <c r="AE46" s="100"/>
      <c r="AG46" s="12"/>
      <c r="AH46" s="12"/>
    </row>
    <row r="47" spans="1:34" ht="20.100000000000001" customHeight="1" x14ac:dyDescent="0.15">
      <c r="A47" s="42"/>
      <c r="B47" s="64"/>
      <c r="C47" s="54" t="s">
        <v>72</v>
      </c>
      <c r="D47" s="80"/>
      <c r="E47" s="55"/>
      <c r="F47" s="173">
        <f>SUM(F48:F49)</f>
        <v>54400000</v>
      </c>
      <c r="G47" s="173">
        <f>SUM(G48:G49)</f>
        <v>26037180</v>
      </c>
      <c r="H47" s="78">
        <f>F47-G47</f>
        <v>28362820</v>
      </c>
      <c r="I47" s="44"/>
      <c r="J47" s="45"/>
      <c r="K47" s="46"/>
      <c r="L47" s="46"/>
      <c r="M47" s="46"/>
      <c r="N47" s="46"/>
      <c r="O47" s="46"/>
      <c r="P47" s="46"/>
      <c r="Q47" s="46"/>
      <c r="R47" s="47"/>
      <c r="S47" s="147"/>
      <c r="T47" s="147">
        <v>0</v>
      </c>
      <c r="U47" s="158"/>
      <c r="V47" s="70"/>
      <c r="W47" s="201"/>
      <c r="X47" s="211">
        <f t="shared" si="0"/>
        <v>0</v>
      </c>
      <c r="Y47" s="35"/>
      <c r="Z47" s="200"/>
      <c r="AA47" s="212">
        <f t="shared" si="1"/>
        <v>0</v>
      </c>
      <c r="AB47" s="35"/>
      <c r="AC47" s="200"/>
      <c r="AD47" s="212">
        <f t="shared" si="2"/>
        <v>0</v>
      </c>
      <c r="AG47" s="12"/>
      <c r="AH47" s="12"/>
    </row>
    <row r="48" spans="1:34" s="85" customFormat="1" ht="20.100000000000001" customHeight="1" outlineLevel="2" x14ac:dyDescent="0.15">
      <c r="A48" s="42"/>
      <c r="B48" s="64"/>
      <c r="C48" s="23"/>
      <c r="D48" s="357" t="s">
        <v>72</v>
      </c>
      <c r="E48" s="91" t="s">
        <v>36</v>
      </c>
      <c r="F48" s="89">
        <f>SUM(R48)</f>
        <v>22400000</v>
      </c>
      <c r="G48" s="231">
        <v>20000000</v>
      </c>
      <c r="H48" s="232">
        <f t="shared" si="4"/>
        <v>2400000</v>
      </c>
      <c r="I48" s="37" t="s">
        <v>57</v>
      </c>
      <c r="J48" s="38">
        <v>140000</v>
      </c>
      <c r="K48" s="39" t="s">
        <v>0</v>
      </c>
      <c r="L48" s="39">
        <v>4</v>
      </c>
      <c r="M48" s="39" t="s">
        <v>68</v>
      </c>
      <c r="N48" s="39" t="s">
        <v>0</v>
      </c>
      <c r="O48" s="39">
        <v>40</v>
      </c>
      <c r="P48" s="39" t="s">
        <v>76</v>
      </c>
      <c r="Q48" s="39" t="s">
        <v>62</v>
      </c>
      <c r="R48" s="49">
        <v>22400000</v>
      </c>
      <c r="S48" s="149">
        <v>5431520</v>
      </c>
      <c r="T48" s="147">
        <v>16968480</v>
      </c>
      <c r="U48" s="158">
        <v>0.24247857142857143</v>
      </c>
      <c r="V48" s="35">
        <v>0</v>
      </c>
      <c r="W48" s="200"/>
      <c r="X48" s="211">
        <f t="shared" si="0"/>
        <v>0</v>
      </c>
      <c r="Y48" s="35">
        <v>0</v>
      </c>
      <c r="Z48" s="200"/>
      <c r="AA48" s="212">
        <f t="shared" si="1"/>
        <v>0</v>
      </c>
      <c r="AB48" s="35">
        <v>22400000</v>
      </c>
      <c r="AC48" s="200">
        <v>14407310</v>
      </c>
      <c r="AD48" s="212">
        <f t="shared" si="2"/>
        <v>7992690</v>
      </c>
      <c r="AE48" s="99"/>
    </row>
    <row r="49" spans="1:34" ht="20.100000000000001" customHeight="1" outlineLevel="2" x14ac:dyDescent="0.15">
      <c r="A49" s="42"/>
      <c r="B49" s="64"/>
      <c r="C49" s="23"/>
      <c r="D49" s="358"/>
      <c r="E49" s="58" t="s">
        <v>45</v>
      </c>
      <c r="F49" s="83">
        <f>SUM(R49)</f>
        <v>32000000</v>
      </c>
      <c r="G49" s="231">
        <f>SUM(W49,Z49,AC49)</f>
        <v>6037180</v>
      </c>
      <c r="H49" s="232">
        <f t="shared" si="4"/>
        <v>25962820</v>
      </c>
      <c r="I49" s="37" t="s">
        <v>53</v>
      </c>
      <c r="J49" s="38">
        <v>2667000</v>
      </c>
      <c r="K49" s="39" t="s">
        <v>0</v>
      </c>
      <c r="L49" s="39">
        <v>4</v>
      </c>
      <c r="M49" s="39" t="s">
        <v>68</v>
      </c>
      <c r="N49" s="39" t="s">
        <v>0</v>
      </c>
      <c r="O49" s="39">
        <v>3</v>
      </c>
      <c r="P49" s="39" t="s">
        <v>76</v>
      </c>
      <c r="Q49" s="39" t="s">
        <v>62</v>
      </c>
      <c r="R49" s="47">
        <v>32000000</v>
      </c>
      <c r="S49" s="147">
        <v>3488560</v>
      </c>
      <c r="T49" s="147">
        <v>28511440</v>
      </c>
      <c r="U49" s="158">
        <v>0.1090175</v>
      </c>
      <c r="V49" s="35">
        <v>0</v>
      </c>
      <c r="W49" s="200"/>
      <c r="X49" s="211">
        <f t="shared" si="0"/>
        <v>0</v>
      </c>
      <c r="Y49" s="35">
        <v>27000000</v>
      </c>
      <c r="Z49" s="200">
        <v>3488560</v>
      </c>
      <c r="AA49" s="212">
        <f t="shared" si="1"/>
        <v>23511440</v>
      </c>
      <c r="AB49" s="35">
        <v>5000000</v>
      </c>
      <c r="AC49" s="200">
        <v>2548620</v>
      </c>
      <c r="AD49" s="212">
        <f t="shared" si="2"/>
        <v>2451380</v>
      </c>
      <c r="AE49" s="101"/>
      <c r="AG49" s="12"/>
      <c r="AH49" s="12"/>
    </row>
    <row r="50" spans="1:34" ht="20.100000000000001" customHeight="1" x14ac:dyDescent="0.15">
      <c r="A50" s="42"/>
      <c r="B50" s="64"/>
      <c r="C50" s="54" t="s">
        <v>26</v>
      </c>
      <c r="D50" s="80"/>
      <c r="E50" s="56"/>
      <c r="F50" s="78">
        <f>SUM(F51:F52)</f>
        <v>10400000</v>
      </c>
      <c r="G50" s="78">
        <f>SUM(G51:G52)</f>
        <v>8990000</v>
      </c>
      <c r="H50" s="78">
        <f>F50-G50</f>
        <v>1410000</v>
      </c>
      <c r="I50" s="37"/>
      <c r="J50" s="38"/>
      <c r="K50" s="39"/>
      <c r="L50" s="39"/>
      <c r="M50" s="39"/>
      <c r="N50" s="39"/>
      <c r="O50" s="39"/>
      <c r="P50" s="39"/>
      <c r="Q50" s="39"/>
      <c r="R50" s="49"/>
      <c r="S50" s="149"/>
      <c r="T50" s="147">
        <v>0</v>
      </c>
      <c r="U50" s="158"/>
      <c r="V50" s="70"/>
      <c r="W50" s="201"/>
      <c r="X50" s="211">
        <f t="shared" si="0"/>
        <v>0</v>
      </c>
      <c r="Y50" s="35"/>
      <c r="Z50" s="200"/>
      <c r="AA50" s="212">
        <f t="shared" si="1"/>
        <v>0</v>
      </c>
      <c r="AB50" s="35"/>
      <c r="AC50" s="200"/>
      <c r="AD50" s="212">
        <f t="shared" si="2"/>
        <v>0</v>
      </c>
      <c r="AG50" s="12"/>
      <c r="AH50" s="12"/>
    </row>
    <row r="51" spans="1:34" ht="20.100000000000001" customHeight="1" x14ac:dyDescent="0.15">
      <c r="A51" s="42"/>
      <c r="B51" s="64"/>
      <c r="C51" s="23"/>
      <c r="D51" s="357" t="s">
        <v>44</v>
      </c>
      <c r="E51" s="375" t="s">
        <v>41</v>
      </c>
      <c r="F51" s="89">
        <f>SUM(R51:R51)</f>
        <v>5400000</v>
      </c>
      <c r="G51" s="231">
        <v>4000000</v>
      </c>
      <c r="H51" s="232">
        <f t="shared" si="4"/>
        <v>1400000</v>
      </c>
      <c r="I51" s="37" t="s">
        <v>102</v>
      </c>
      <c r="J51" s="38">
        <v>30000</v>
      </c>
      <c r="K51" s="39" t="s">
        <v>0</v>
      </c>
      <c r="L51" s="39">
        <v>5</v>
      </c>
      <c r="M51" s="39" t="s">
        <v>83</v>
      </c>
      <c r="N51" s="39" t="s">
        <v>0</v>
      </c>
      <c r="O51" s="39">
        <v>36</v>
      </c>
      <c r="P51" s="39" t="s">
        <v>76</v>
      </c>
      <c r="Q51" s="39" t="s">
        <v>62</v>
      </c>
      <c r="R51" s="49">
        <v>5400000</v>
      </c>
      <c r="S51" s="149">
        <v>1218000</v>
      </c>
      <c r="T51" s="147">
        <v>4182000</v>
      </c>
      <c r="U51" s="158">
        <v>0.22555555555555556</v>
      </c>
      <c r="V51" s="35">
        <v>0</v>
      </c>
      <c r="W51" s="200"/>
      <c r="X51" s="211">
        <f t="shared" si="0"/>
        <v>0</v>
      </c>
      <c r="Y51" s="35">
        <v>0</v>
      </c>
      <c r="Z51" s="200"/>
      <c r="AA51" s="212">
        <f t="shared" si="1"/>
        <v>0</v>
      </c>
      <c r="AB51" s="35">
        <v>5400000</v>
      </c>
      <c r="AC51" s="200">
        <v>2954250</v>
      </c>
      <c r="AD51" s="212">
        <f t="shared" si="2"/>
        <v>2445750</v>
      </c>
      <c r="AG51" s="12"/>
      <c r="AH51" s="12"/>
    </row>
    <row r="52" spans="1:34" ht="20.100000000000001" customHeight="1" x14ac:dyDescent="0.15">
      <c r="A52" s="43"/>
      <c r="B52" s="64"/>
      <c r="C52" s="23"/>
      <c r="D52" s="356"/>
      <c r="E52" s="376"/>
      <c r="F52" s="89">
        <f>SUM(R52:R52)</f>
        <v>5000000</v>
      </c>
      <c r="G52" s="231">
        <f>SUM(W52,Z52,AC52)</f>
        <v>4990000</v>
      </c>
      <c r="H52" s="232">
        <f t="shared" si="4"/>
        <v>10000</v>
      </c>
      <c r="I52" s="37" t="s">
        <v>115</v>
      </c>
      <c r="J52" s="38">
        <v>2500000</v>
      </c>
      <c r="K52" s="39" t="s">
        <v>0</v>
      </c>
      <c r="L52" s="39">
        <v>2</v>
      </c>
      <c r="M52" s="39" t="s">
        <v>76</v>
      </c>
      <c r="N52" s="39"/>
      <c r="O52" s="39"/>
      <c r="P52" s="39"/>
      <c r="Q52" s="39" t="s">
        <v>62</v>
      </c>
      <c r="R52" s="49">
        <v>5000000</v>
      </c>
      <c r="S52" s="149">
        <v>0</v>
      </c>
      <c r="T52" s="147">
        <v>5000000</v>
      </c>
      <c r="U52" s="158">
        <v>0</v>
      </c>
      <c r="V52" s="35">
        <v>0</v>
      </c>
      <c r="W52" s="200"/>
      <c r="X52" s="211">
        <f t="shared" si="0"/>
        <v>0</v>
      </c>
      <c r="Y52" s="35">
        <v>5000000</v>
      </c>
      <c r="Z52" s="200">
        <v>4990000</v>
      </c>
      <c r="AA52" s="212">
        <f t="shared" si="1"/>
        <v>10000</v>
      </c>
      <c r="AB52" s="35">
        <v>0</v>
      </c>
      <c r="AC52" s="200"/>
      <c r="AD52" s="212">
        <f t="shared" si="2"/>
        <v>0</v>
      </c>
      <c r="AG52" s="12"/>
      <c r="AH52" s="12"/>
    </row>
    <row r="53" spans="1:34" ht="20.100000000000001" customHeight="1" x14ac:dyDescent="0.15">
      <c r="A53" s="43"/>
      <c r="B53" s="64"/>
      <c r="C53" s="54" t="s">
        <v>34</v>
      </c>
      <c r="D53" s="80"/>
      <c r="E53" s="55"/>
      <c r="F53" s="78">
        <f>F54</f>
        <v>0</v>
      </c>
      <c r="G53" s="231">
        <f>SUM(W53,Z53,AC53)</f>
        <v>0</v>
      </c>
      <c r="H53" s="232">
        <f t="shared" si="4"/>
        <v>0</v>
      </c>
      <c r="I53" s="37"/>
      <c r="J53" s="38"/>
      <c r="K53" s="39"/>
      <c r="L53" s="39"/>
      <c r="M53" s="39"/>
      <c r="N53" s="39"/>
      <c r="O53" s="39"/>
      <c r="P53" s="39"/>
      <c r="Q53" s="39"/>
      <c r="R53" s="49"/>
      <c r="S53" s="149"/>
      <c r="T53" s="147">
        <v>0</v>
      </c>
      <c r="U53" s="149"/>
      <c r="V53" s="35"/>
      <c r="W53" s="200"/>
      <c r="X53" s="211">
        <f t="shared" si="0"/>
        <v>0</v>
      </c>
      <c r="Y53" s="35"/>
      <c r="Z53" s="200"/>
      <c r="AA53" s="212">
        <f t="shared" si="1"/>
        <v>0</v>
      </c>
      <c r="AB53" s="35"/>
      <c r="AC53" s="200"/>
      <c r="AD53" s="212">
        <f t="shared" si="2"/>
        <v>0</v>
      </c>
      <c r="AG53" s="12"/>
      <c r="AH53" s="12"/>
    </row>
    <row r="54" spans="1:34" ht="20.100000000000001" customHeight="1" x14ac:dyDescent="0.15">
      <c r="A54" s="43"/>
      <c r="B54" s="64"/>
      <c r="C54" s="23"/>
      <c r="D54" s="87" t="s">
        <v>22</v>
      </c>
      <c r="E54" s="84" t="s">
        <v>22</v>
      </c>
      <c r="F54" s="89">
        <f>R54</f>
        <v>0</v>
      </c>
      <c r="G54" s="231">
        <f>SUM(W54,Z54,AC54)</f>
        <v>0</v>
      </c>
      <c r="H54" s="232">
        <f t="shared" si="4"/>
        <v>0</v>
      </c>
      <c r="I54" s="37" t="s">
        <v>126</v>
      </c>
      <c r="J54" s="45">
        <v>50000000</v>
      </c>
      <c r="K54" s="39" t="s">
        <v>0</v>
      </c>
      <c r="L54" s="170" t="s">
        <v>81</v>
      </c>
      <c r="M54" s="39" t="s">
        <v>78</v>
      </c>
      <c r="N54" s="39"/>
      <c r="O54" s="39"/>
      <c r="P54" s="39"/>
      <c r="Q54" s="39" t="s">
        <v>62</v>
      </c>
      <c r="R54" s="49">
        <v>0</v>
      </c>
      <c r="S54" s="149"/>
      <c r="T54" s="147">
        <v>0</v>
      </c>
      <c r="U54" s="149"/>
      <c r="V54" s="171" t="s">
        <v>81</v>
      </c>
      <c r="W54" s="206"/>
      <c r="X54" s="211">
        <f t="shared" si="0"/>
        <v>0</v>
      </c>
      <c r="Y54" s="35">
        <v>0</v>
      </c>
      <c r="Z54" s="200"/>
      <c r="AA54" s="212">
        <f t="shared" si="1"/>
        <v>0</v>
      </c>
      <c r="AB54" s="35">
        <v>0</v>
      </c>
      <c r="AC54" s="200"/>
      <c r="AD54" s="212">
        <f t="shared" si="2"/>
        <v>0</v>
      </c>
      <c r="AE54" s="98" t="s">
        <v>99</v>
      </c>
      <c r="AG54" s="12"/>
      <c r="AH54" s="12"/>
    </row>
    <row r="55" spans="1:34" ht="20.100000000000001" customHeight="1" x14ac:dyDescent="0.15">
      <c r="A55" s="43"/>
      <c r="B55" s="64"/>
      <c r="C55" s="26" t="s">
        <v>48</v>
      </c>
      <c r="D55" s="80"/>
      <c r="E55" s="55"/>
      <c r="F55" s="78">
        <f>SUM(F56:F58)</f>
        <v>785283000</v>
      </c>
      <c r="G55" s="78">
        <f>SUM(G56:G58)</f>
        <v>785283000</v>
      </c>
      <c r="H55" s="78">
        <f>F55-G55</f>
        <v>0</v>
      </c>
      <c r="I55" s="44"/>
      <c r="J55" s="38"/>
      <c r="K55" s="39"/>
      <c r="L55" s="39"/>
      <c r="M55" s="39"/>
      <c r="N55" s="39"/>
      <c r="O55" s="39"/>
      <c r="P55" s="39"/>
      <c r="Q55" s="39"/>
      <c r="R55" s="49"/>
      <c r="S55" s="149"/>
      <c r="T55" s="147">
        <f t="shared" ref="T55:T60" si="7">R55-S55</f>
        <v>0</v>
      </c>
      <c r="U55" s="149"/>
      <c r="V55" s="70"/>
      <c r="W55" s="201"/>
      <c r="X55" s="211">
        <f t="shared" si="0"/>
        <v>0</v>
      </c>
      <c r="Y55" s="35"/>
      <c r="Z55" s="200"/>
      <c r="AA55" s="212">
        <f t="shared" si="1"/>
        <v>0</v>
      </c>
      <c r="AB55" s="35"/>
      <c r="AC55" s="200"/>
      <c r="AD55" s="212">
        <f t="shared" si="2"/>
        <v>0</v>
      </c>
      <c r="AG55" s="12"/>
      <c r="AH55" s="12"/>
    </row>
    <row r="56" spans="1:34" s="85" customFormat="1" ht="20.100000000000001" customHeight="1" x14ac:dyDescent="0.15">
      <c r="A56" s="43"/>
      <c r="B56" s="64"/>
      <c r="C56" s="26"/>
      <c r="D56" s="357" t="s">
        <v>52</v>
      </c>
      <c r="E56" s="373" t="s">
        <v>50</v>
      </c>
      <c r="F56" s="83">
        <v>586000000</v>
      </c>
      <c r="G56" s="231">
        <f>SUM(W56,Z56,AC56)</f>
        <v>545641500</v>
      </c>
      <c r="H56" s="232">
        <f t="shared" si="4"/>
        <v>40358500</v>
      </c>
      <c r="I56" s="37" t="s">
        <v>140</v>
      </c>
      <c r="J56" s="38">
        <v>117200000</v>
      </c>
      <c r="K56" s="39" t="s">
        <v>0</v>
      </c>
      <c r="L56" s="39">
        <v>5</v>
      </c>
      <c r="M56" s="39" t="s">
        <v>65</v>
      </c>
      <c r="N56" s="39"/>
      <c r="O56" s="39"/>
      <c r="P56" s="39"/>
      <c r="Q56" s="39" t="s">
        <v>62</v>
      </c>
      <c r="R56" s="49">
        <f>J56*L56</f>
        <v>586000000</v>
      </c>
      <c r="S56" s="149">
        <v>450000000</v>
      </c>
      <c r="T56" s="147">
        <f t="shared" si="7"/>
        <v>136000000</v>
      </c>
      <c r="U56" s="158">
        <f>S56/R56</f>
        <v>0.76791808873720135</v>
      </c>
      <c r="V56" s="233">
        <v>322641500</v>
      </c>
      <c r="W56" s="235">
        <v>322641500</v>
      </c>
      <c r="X56" s="211">
        <f t="shared" si="0"/>
        <v>0</v>
      </c>
      <c r="Y56" s="35">
        <v>50000000</v>
      </c>
      <c r="Z56" s="235">
        <v>50000000</v>
      </c>
      <c r="AA56" s="212">
        <f t="shared" si="1"/>
        <v>0</v>
      </c>
      <c r="AB56" s="35">
        <v>173000000</v>
      </c>
      <c r="AC56" s="235">
        <v>173000000</v>
      </c>
      <c r="AD56" s="212">
        <f t="shared" si="2"/>
        <v>0</v>
      </c>
      <c r="AE56" s="99" t="s">
        <v>129</v>
      </c>
    </row>
    <row r="57" spans="1:34" s="85" customFormat="1" ht="20.100000000000001" customHeight="1" x14ac:dyDescent="0.15">
      <c r="A57" s="43"/>
      <c r="B57" s="64"/>
      <c r="C57" s="23"/>
      <c r="D57" s="356"/>
      <c r="E57" s="373"/>
      <c r="F57" s="83">
        <v>199283000</v>
      </c>
      <c r="G57" s="231">
        <f>SUM(W57,Z57,AC57)</f>
        <v>239641500</v>
      </c>
      <c r="H57" s="232">
        <f t="shared" si="4"/>
        <v>-40358500</v>
      </c>
      <c r="I57" s="37" t="s">
        <v>17</v>
      </c>
      <c r="J57" s="38">
        <v>39856600</v>
      </c>
      <c r="K57" s="39" t="s">
        <v>0</v>
      </c>
      <c r="L57" s="39">
        <v>5</v>
      </c>
      <c r="M57" s="39" t="s">
        <v>65</v>
      </c>
      <c r="N57" s="39"/>
      <c r="O57" s="39"/>
      <c r="P57" s="39"/>
      <c r="Q57" s="39" t="s">
        <v>62</v>
      </c>
      <c r="R57" s="49">
        <v>199283000</v>
      </c>
      <c r="S57" s="149">
        <v>199283000</v>
      </c>
      <c r="T57" s="147">
        <v>0</v>
      </c>
      <c r="U57" s="158">
        <v>1</v>
      </c>
      <c r="V57" s="233">
        <v>119641500</v>
      </c>
      <c r="W57" s="200">
        <v>119641500</v>
      </c>
      <c r="X57" s="211">
        <f t="shared" si="0"/>
        <v>0</v>
      </c>
      <c r="Y57" s="35">
        <v>30000000</v>
      </c>
      <c r="Z57" s="235">
        <v>30000000</v>
      </c>
      <c r="AA57" s="212">
        <f t="shared" si="1"/>
        <v>0</v>
      </c>
      <c r="AB57" s="35">
        <v>90000000</v>
      </c>
      <c r="AC57" s="235">
        <v>90000000</v>
      </c>
      <c r="AD57" s="212">
        <f t="shared" si="2"/>
        <v>0</v>
      </c>
      <c r="AE57" s="98" t="s">
        <v>88</v>
      </c>
    </row>
    <row r="58" spans="1:34" s="85" customFormat="1" ht="20.100000000000001" customHeight="1" x14ac:dyDescent="0.15">
      <c r="A58" s="43"/>
      <c r="B58" s="64"/>
      <c r="C58" s="23"/>
      <c r="D58" s="356"/>
      <c r="E58" s="373"/>
      <c r="F58" s="83"/>
      <c r="G58" s="231">
        <f>SUM(W58,Z58,AC58)</f>
        <v>0</v>
      </c>
      <c r="H58" s="232">
        <f t="shared" si="4"/>
        <v>0</v>
      </c>
      <c r="I58" s="37" t="s">
        <v>16</v>
      </c>
      <c r="J58" s="38">
        <v>6000000</v>
      </c>
      <c r="K58" s="39" t="s">
        <v>0</v>
      </c>
      <c r="L58" s="39">
        <v>5</v>
      </c>
      <c r="M58" s="39" t="s">
        <v>65</v>
      </c>
      <c r="N58" s="39"/>
      <c r="O58" s="39"/>
      <c r="P58" s="39"/>
      <c r="Q58" s="39" t="s">
        <v>62</v>
      </c>
      <c r="R58" s="49">
        <v>0</v>
      </c>
      <c r="S58" s="149"/>
      <c r="T58" s="147">
        <v>0</v>
      </c>
      <c r="U58" s="149"/>
      <c r="V58" s="171" t="s">
        <v>81</v>
      </c>
      <c r="W58" s="206"/>
      <c r="X58" s="211">
        <f t="shared" si="0"/>
        <v>0</v>
      </c>
      <c r="Y58" s="35">
        <v>0</v>
      </c>
      <c r="Z58" s="200"/>
      <c r="AA58" s="212">
        <f>Y58-Z58</f>
        <v>0</v>
      </c>
      <c r="AB58" s="35">
        <v>0</v>
      </c>
      <c r="AC58" s="200"/>
      <c r="AD58" s="212">
        <f t="shared" si="2"/>
        <v>0</v>
      </c>
      <c r="AE58" s="98" t="s">
        <v>91</v>
      </c>
    </row>
    <row r="59" spans="1:34" ht="20.100000000000001" customHeight="1" x14ac:dyDescent="0.15">
      <c r="A59" s="43"/>
      <c r="B59" s="67" t="s">
        <v>54</v>
      </c>
      <c r="C59" s="54" t="s">
        <v>28</v>
      </c>
      <c r="D59" s="80"/>
      <c r="E59" s="57"/>
      <c r="F59" s="78">
        <f>F60</f>
        <v>100000000</v>
      </c>
      <c r="G59" s="78">
        <f>G60</f>
        <v>99150800</v>
      </c>
      <c r="H59" s="78">
        <f>F59-G59</f>
        <v>849200</v>
      </c>
      <c r="I59" s="45"/>
      <c r="J59" s="45"/>
      <c r="K59" s="46"/>
      <c r="L59" s="46"/>
      <c r="M59" s="46"/>
      <c r="N59" s="46"/>
      <c r="O59" s="46"/>
      <c r="P59" s="46"/>
      <c r="Q59" s="46"/>
      <c r="R59" s="47"/>
      <c r="S59" s="147"/>
      <c r="T59" s="147"/>
      <c r="U59" s="147"/>
      <c r="V59" s="35"/>
      <c r="W59" s="200"/>
      <c r="X59" s="211">
        <f t="shared" si="0"/>
        <v>0</v>
      </c>
      <c r="Y59" s="35"/>
      <c r="Z59" s="200"/>
      <c r="AA59" s="212">
        <f t="shared" si="1"/>
        <v>0</v>
      </c>
      <c r="AB59" s="35"/>
      <c r="AC59" s="200"/>
      <c r="AD59" s="212">
        <f t="shared" si="2"/>
        <v>0</v>
      </c>
      <c r="AG59" s="12"/>
      <c r="AH59" s="12"/>
    </row>
    <row r="60" spans="1:34" ht="20.100000000000001" customHeight="1" x14ac:dyDescent="0.15">
      <c r="A60" s="43"/>
      <c r="B60" s="64"/>
      <c r="C60" s="23"/>
      <c r="D60" s="15" t="s">
        <v>43</v>
      </c>
      <c r="E60" s="92" t="s">
        <v>43</v>
      </c>
      <c r="F60" s="89">
        <f>R60</f>
        <v>100000000</v>
      </c>
      <c r="G60" s="231">
        <f>SUM(W60,Z60,AC60)</f>
        <v>99150800</v>
      </c>
      <c r="H60" s="232">
        <f t="shared" si="4"/>
        <v>849200</v>
      </c>
      <c r="I60" s="45" t="s">
        <v>120</v>
      </c>
      <c r="J60" s="45">
        <v>100000000</v>
      </c>
      <c r="K60" s="46" t="s">
        <v>0</v>
      </c>
      <c r="L60" s="39">
        <v>1</v>
      </c>
      <c r="M60" s="39" t="s">
        <v>78</v>
      </c>
      <c r="N60" s="46"/>
      <c r="O60" s="46"/>
      <c r="P60" s="46"/>
      <c r="Q60" s="46" t="s">
        <v>62</v>
      </c>
      <c r="R60" s="49">
        <f>J60*L60</f>
        <v>100000000</v>
      </c>
      <c r="S60" s="149">
        <v>0</v>
      </c>
      <c r="T60" s="147">
        <f t="shared" si="7"/>
        <v>100000000</v>
      </c>
      <c r="U60" s="158">
        <f>S60/R60</f>
        <v>0</v>
      </c>
      <c r="V60" s="35">
        <v>0</v>
      </c>
      <c r="W60" s="200"/>
      <c r="X60" s="211">
        <f t="shared" si="0"/>
        <v>0</v>
      </c>
      <c r="Y60" s="35">
        <v>50000000</v>
      </c>
      <c r="Z60" s="235">
        <v>49150800</v>
      </c>
      <c r="AA60" s="212">
        <f t="shared" si="1"/>
        <v>849200</v>
      </c>
      <c r="AB60" s="35">
        <v>50000000</v>
      </c>
      <c r="AC60" s="235">
        <v>50000000</v>
      </c>
      <c r="AD60" s="212">
        <f t="shared" si="2"/>
        <v>0</v>
      </c>
      <c r="AG60" s="12"/>
      <c r="AH60" s="12"/>
    </row>
    <row r="61" spans="1:34" s="13" customFormat="1" ht="20.100000000000001" customHeight="1" x14ac:dyDescent="0.15">
      <c r="A61" s="391" t="s">
        <v>104</v>
      </c>
      <c r="B61" s="392"/>
      <c r="C61" s="392"/>
      <c r="D61" s="392"/>
      <c r="E61" s="393"/>
      <c r="F61" s="173">
        <f>+SUM(F8,F18,F47,F50,F53,F55,F59)</f>
        <v>1667500000</v>
      </c>
      <c r="G61" s="173">
        <f>+SUM(G8,G18,G47,G50,G53,G55,G59)</f>
        <v>1590840413</v>
      </c>
      <c r="H61" s="78">
        <f>F61-G61</f>
        <v>76659587</v>
      </c>
      <c r="I61" s="236"/>
      <c r="J61" s="236"/>
      <c r="K61" s="237"/>
      <c r="L61" s="237"/>
      <c r="M61" s="237"/>
      <c r="N61" s="237"/>
      <c r="O61" s="237"/>
      <c r="P61" s="237"/>
      <c r="Q61" s="237"/>
      <c r="R61" s="47">
        <f>SUM(R9:R60)</f>
        <v>1667500000</v>
      </c>
      <c r="S61" s="47">
        <f t="shared" ref="S61:U61" si="8">SUM(S9:S60)</f>
        <v>960339200</v>
      </c>
      <c r="T61" s="47">
        <f t="shared" si="8"/>
        <v>707160800</v>
      </c>
      <c r="U61" s="47">
        <f t="shared" si="8"/>
        <v>6.9293751477919363</v>
      </c>
      <c r="V61" s="69">
        <f>SUM(V8:V60)</f>
        <v>667500000</v>
      </c>
      <c r="W61" s="198">
        <f>SUM(W8:W60)</f>
        <v>647922540</v>
      </c>
      <c r="X61" s="211">
        <f t="shared" si="0"/>
        <v>19577460</v>
      </c>
      <c r="Y61" s="69">
        <f>SUM(Y8:Y60)</f>
        <v>300000000</v>
      </c>
      <c r="Z61" s="198">
        <f>SUM(Z8:Z60)</f>
        <v>226044439</v>
      </c>
      <c r="AA61" s="211">
        <f t="shared" si="1"/>
        <v>73955561</v>
      </c>
      <c r="AB61" s="69">
        <f>SUM(AB8:AB60)</f>
        <v>700000000</v>
      </c>
      <c r="AC61" s="198">
        <f>SUM(AC8:AC60)</f>
        <v>674339994</v>
      </c>
      <c r="AD61" s="211">
        <f t="shared" si="2"/>
        <v>25660006</v>
      </c>
      <c r="AE61" s="238"/>
    </row>
    <row r="62" spans="1:34" ht="20.100000000000001" customHeight="1" x14ac:dyDescent="0.15"/>
    <row r="63" spans="1:34" ht="20.100000000000001" customHeight="1" x14ac:dyDescent="0.15">
      <c r="V63" s="97"/>
      <c r="W63" s="207"/>
      <c r="X63" s="213"/>
    </row>
    <row r="64" spans="1:34" x14ac:dyDescent="0.15">
      <c r="V64" s="97"/>
      <c r="W64" s="207"/>
      <c r="X64" s="213"/>
    </row>
  </sheetData>
  <mergeCells count="45">
    <mergeCell ref="E6:E7"/>
    <mergeCell ref="A3:C3"/>
    <mergeCell ref="A6:A7"/>
    <mergeCell ref="B6:B7"/>
    <mergeCell ref="C6:C7"/>
    <mergeCell ref="D6:D7"/>
    <mergeCell ref="U6:U8"/>
    <mergeCell ref="V6:AB6"/>
    <mergeCell ref="AE6:AE7"/>
    <mergeCell ref="D9:D17"/>
    <mergeCell ref="E9:E17"/>
    <mergeCell ref="F9:F17"/>
    <mergeCell ref="G9:G17"/>
    <mergeCell ref="H9:H17"/>
    <mergeCell ref="AB9:AB17"/>
    <mergeCell ref="AC9:AC17"/>
    <mergeCell ref="F6:F7"/>
    <mergeCell ref="G6:G7"/>
    <mergeCell ref="H6:H7"/>
    <mergeCell ref="I6:R7"/>
    <mergeCell ref="S6:S8"/>
    <mergeCell ref="T6:T8"/>
    <mergeCell ref="AD9:AD17"/>
    <mergeCell ref="V11:V17"/>
    <mergeCell ref="W11:W17"/>
    <mergeCell ref="X11:X17"/>
    <mergeCell ref="Y11:Y17"/>
    <mergeCell ref="Z11:Z17"/>
    <mergeCell ref="AA11:AA17"/>
    <mergeCell ref="D19:D28"/>
    <mergeCell ref="E20:E21"/>
    <mergeCell ref="E24:E25"/>
    <mergeCell ref="D29:D30"/>
    <mergeCell ref="D31:D33"/>
    <mergeCell ref="E32:E33"/>
    <mergeCell ref="D56:D58"/>
    <mergeCell ref="E56:E58"/>
    <mergeCell ref="A61:E61"/>
    <mergeCell ref="D34:D35"/>
    <mergeCell ref="D36:D37"/>
    <mergeCell ref="D38:D46"/>
    <mergeCell ref="E39:E46"/>
    <mergeCell ref="D48:D49"/>
    <mergeCell ref="D51:D52"/>
    <mergeCell ref="E51:E52"/>
  </mergeCells>
  <phoneticPr fontId="37" type="noConversion"/>
  <printOptions horizontalCentered="1"/>
  <pageMargins left="0.25" right="0.25" top="0.75" bottom="0.75" header="0.30000001192092896" footer="0.30000001192092896"/>
  <pageSetup paperSize="8" scale="4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2:X55"/>
  <sheetViews>
    <sheetView showGridLines="0" topLeftCell="A4" zoomScale="85" zoomScaleNormal="85" zoomScaleSheetLayoutView="70" workbookViewId="0">
      <selection activeCell="G11" sqref="G11"/>
    </sheetView>
  </sheetViews>
  <sheetFormatPr defaultColWidth="8.88671875" defaultRowHeight="18" outlineLevelRow="2" outlineLevelCol="1" x14ac:dyDescent="0.15"/>
  <cols>
    <col min="1" max="1" width="1.5546875" style="251" customWidth="1"/>
    <col min="2" max="2" width="13.77734375" style="261" customWidth="1"/>
    <col min="3" max="3" width="13" style="286" customWidth="1"/>
    <col min="4" max="4" width="15.88671875" style="321" customWidth="1"/>
    <col min="5" max="5" width="13.21875" style="246" customWidth="1"/>
    <col min="6" max="6" width="22.33203125" style="246" customWidth="1"/>
    <col min="7" max="7" width="17.77734375" style="246" customWidth="1"/>
    <col min="8" max="8" width="17.88671875" style="247" customWidth="1"/>
    <col min="9" max="9" width="0.77734375" style="247" customWidth="1"/>
    <col min="10" max="10" width="12.77734375" style="247" customWidth="1" outlineLevel="1"/>
    <col min="11" max="11" width="2.21875" style="249" customWidth="1" outlineLevel="1"/>
    <col min="12" max="12" width="5.44140625" style="249" customWidth="1" outlineLevel="1"/>
    <col min="13" max="13" width="2.88671875" style="249" customWidth="1" outlineLevel="1"/>
    <col min="14" max="14" width="2" style="249" customWidth="1" outlineLevel="1"/>
    <col min="15" max="15" width="4.5546875" style="249" customWidth="1" outlineLevel="1"/>
    <col min="16" max="16" width="3" style="249" customWidth="1" outlineLevel="1"/>
    <col min="17" max="17" width="3.77734375" style="249" customWidth="1" outlineLevel="1"/>
    <col min="18" max="18" width="13" style="250" customWidth="1"/>
    <col min="19" max="19" width="13.6640625" style="251" customWidth="1"/>
    <col min="20" max="20" width="12.88671875" style="283" customWidth="1"/>
    <col min="21" max="21" width="9.21875" style="252" customWidth="1"/>
    <col min="22" max="22" width="8.88671875" style="253"/>
    <col min="23" max="23" width="9.6640625" style="251" customWidth="1"/>
    <col min="24" max="16384" width="8.88671875" style="251"/>
  </cols>
  <sheetData>
    <row r="2" spans="2:24" ht="27.75" customHeight="1" x14ac:dyDescent="0.15">
      <c r="B2" s="303" t="s">
        <v>159</v>
      </c>
      <c r="C2" s="499" t="s">
        <v>161</v>
      </c>
      <c r="D2" s="499"/>
      <c r="E2" s="499"/>
      <c r="F2" s="500"/>
    </row>
    <row r="3" spans="2:24" ht="17.25" customHeight="1" x14ac:dyDescent="0.15">
      <c r="B3" s="296" t="s">
        <v>160</v>
      </c>
      <c r="C3" s="297"/>
      <c r="D3" s="501"/>
      <c r="E3" s="501"/>
      <c r="F3" s="502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</row>
    <row r="4" spans="2:24" x14ac:dyDescent="0.15">
      <c r="B4" s="298" t="s">
        <v>164</v>
      </c>
      <c r="C4" s="299"/>
      <c r="D4" s="300"/>
      <c r="E4" s="301"/>
      <c r="F4" s="302"/>
    </row>
    <row r="5" spans="2:24" ht="20.100000000000001" customHeight="1" x14ac:dyDescent="0.15">
      <c r="B5" s="244"/>
      <c r="C5" s="245"/>
      <c r="J5" s="248" t="s">
        <v>1</v>
      </c>
      <c r="T5" s="246"/>
    </row>
    <row r="6" spans="2:24" ht="39.75" customHeight="1" x14ac:dyDescent="0.15">
      <c r="B6" s="503" t="s">
        <v>176</v>
      </c>
      <c r="C6" s="503"/>
      <c r="D6" s="503"/>
      <c r="E6" s="503"/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</row>
    <row r="7" spans="2:24" ht="27.75" customHeight="1" x14ac:dyDescent="0.15">
      <c r="B7" s="314" t="s">
        <v>152</v>
      </c>
      <c r="C7" s="504"/>
      <c r="D7" s="505"/>
      <c r="E7" s="314" t="s">
        <v>165</v>
      </c>
      <c r="F7" s="504"/>
      <c r="G7" s="506"/>
      <c r="H7" s="506"/>
      <c r="I7" s="505"/>
      <c r="J7" s="251"/>
      <c r="K7" s="251"/>
      <c r="L7" s="251"/>
      <c r="M7" s="251"/>
      <c r="N7" s="251"/>
      <c r="O7" s="251"/>
      <c r="P7" s="251"/>
      <c r="Q7" s="251"/>
      <c r="R7" s="251"/>
      <c r="T7" s="251"/>
      <c r="U7" s="251"/>
      <c r="V7" s="251"/>
    </row>
    <row r="8" spans="2:24" ht="6.75" customHeight="1" x14ac:dyDescent="0.15">
      <c r="B8" s="507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</row>
    <row r="9" spans="2:24" x14ac:dyDescent="0.15">
      <c r="B9" s="509" t="s">
        <v>153</v>
      </c>
      <c r="C9" s="510"/>
      <c r="D9" s="509"/>
      <c r="E9" s="511"/>
      <c r="F9" s="512" t="s">
        <v>157</v>
      </c>
      <c r="G9" s="514"/>
      <c r="H9" s="515"/>
      <c r="I9" s="516"/>
      <c r="J9" s="251"/>
      <c r="K9" s="251"/>
      <c r="L9" s="251"/>
      <c r="M9" s="251"/>
      <c r="N9" s="251"/>
      <c r="O9" s="251"/>
      <c r="P9" s="251"/>
      <c r="Q9" s="251"/>
      <c r="R9" s="251"/>
      <c r="T9" s="251"/>
      <c r="U9" s="251"/>
      <c r="V9" s="251"/>
    </row>
    <row r="10" spans="2:24" x14ac:dyDescent="0.15">
      <c r="B10" s="254" t="s">
        <v>156</v>
      </c>
      <c r="C10" s="254" t="s">
        <v>155</v>
      </c>
      <c r="D10" s="254"/>
      <c r="E10" s="254"/>
      <c r="F10" s="513"/>
      <c r="G10" s="255"/>
      <c r="H10" s="256"/>
      <c r="I10" s="516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</row>
    <row r="11" spans="2:24" x14ac:dyDescent="0.15">
      <c r="B11" s="293">
        <f>S31</f>
        <v>60000000</v>
      </c>
      <c r="C11" s="294">
        <f>B11/F11</f>
        <v>1</v>
      </c>
      <c r="D11" s="537"/>
      <c r="E11" s="538"/>
      <c r="F11" s="293">
        <f>B11+D11</f>
        <v>60000000</v>
      </c>
      <c r="G11" s="539"/>
      <c r="H11" s="540"/>
      <c r="I11" s="517"/>
      <c r="J11" s="251"/>
      <c r="K11" s="251"/>
      <c r="L11" s="251"/>
      <c r="M11" s="251"/>
      <c r="N11" s="251"/>
      <c r="O11" s="251"/>
      <c r="P11" s="251"/>
      <c r="Q11" s="251"/>
      <c r="R11" s="251"/>
      <c r="T11" s="246" t="s">
        <v>38</v>
      </c>
      <c r="U11" s="251"/>
      <c r="V11" s="251"/>
    </row>
    <row r="12" spans="2:24" ht="7.5" customHeight="1" x14ac:dyDescent="0.15"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</row>
    <row r="13" spans="2:24" s="258" customFormat="1" ht="20.100000000000001" customHeight="1" x14ac:dyDescent="0.15">
      <c r="B13" s="485" t="s">
        <v>63</v>
      </c>
      <c r="C13" s="486" t="s">
        <v>71</v>
      </c>
      <c r="D13" s="488" t="s">
        <v>66</v>
      </c>
      <c r="E13" s="490" t="s">
        <v>73</v>
      </c>
      <c r="F13" s="492" t="s">
        <v>149</v>
      </c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/>
      <c r="R13" s="494"/>
      <c r="S13" s="485" t="s">
        <v>47</v>
      </c>
      <c r="T13" s="485"/>
      <c r="U13" s="475" t="s">
        <v>155</v>
      </c>
      <c r="V13" s="475" t="s">
        <v>154</v>
      </c>
      <c r="W13" s="476" t="s">
        <v>158</v>
      </c>
    </row>
    <row r="14" spans="2:24" s="258" customFormat="1" ht="20.100000000000001" customHeight="1" x14ac:dyDescent="0.15">
      <c r="B14" s="485"/>
      <c r="C14" s="487"/>
      <c r="D14" s="489"/>
      <c r="E14" s="491"/>
      <c r="F14" s="495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7"/>
      <c r="S14" s="259" t="s">
        <v>49</v>
      </c>
      <c r="T14" s="260" t="s">
        <v>150</v>
      </c>
      <c r="U14" s="475"/>
      <c r="V14" s="475"/>
      <c r="W14" s="477"/>
    </row>
    <row r="15" spans="2:24" ht="20.100000000000001" customHeight="1" x14ac:dyDescent="0.15">
      <c r="B15" s="478" t="s">
        <v>147</v>
      </c>
      <c r="C15" s="444" t="s">
        <v>148</v>
      </c>
      <c r="D15" s="449"/>
      <c r="E15" s="451">
        <f>SUM(R15:R20)</f>
        <v>40250000</v>
      </c>
      <c r="F15" s="471" t="s">
        <v>167</v>
      </c>
      <c r="G15" s="472"/>
      <c r="H15" s="472"/>
      <c r="I15" s="262"/>
      <c r="J15" s="331">
        <v>6000000</v>
      </c>
      <c r="K15" s="263" t="s">
        <v>0</v>
      </c>
      <c r="L15" s="307">
        <v>7</v>
      </c>
      <c r="M15" s="263" t="s">
        <v>69</v>
      </c>
      <c r="N15" s="263" t="s">
        <v>0</v>
      </c>
      <c r="O15" s="332">
        <v>50</v>
      </c>
      <c r="P15" s="263" t="s">
        <v>64</v>
      </c>
      <c r="Q15" s="263" t="s">
        <v>62</v>
      </c>
      <c r="R15" s="264">
        <f t="shared" ref="R15:R22" si="0">J15*L15*O15/100</f>
        <v>21000000</v>
      </c>
      <c r="S15" s="317">
        <f>R15</f>
        <v>21000000</v>
      </c>
      <c r="T15" s="541"/>
      <c r="U15" s="482">
        <f>E15/E31</f>
        <v>0.67083333333333328</v>
      </c>
      <c r="V15" s="439"/>
      <c r="W15" s="439"/>
    </row>
    <row r="16" spans="2:24" s="258" customFormat="1" ht="19.5" customHeight="1" x14ac:dyDescent="0.15">
      <c r="B16" s="479"/>
      <c r="C16" s="444"/>
      <c r="D16" s="453"/>
      <c r="E16" s="481"/>
      <c r="F16" s="471" t="s">
        <v>174</v>
      </c>
      <c r="G16" s="472"/>
      <c r="H16" s="472"/>
      <c r="I16" s="262"/>
      <c r="J16" s="305">
        <v>3000000</v>
      </c>
      <c r="K16" s="263" t="s">
        <v>0</v>
      </c>
      <c r="L16" s="307">
        <v>7</v>
      </c>
      <c r="M16" s="263" t="s">
        <v>69</v>
      </c>
      <c r="N16" s="263" t="s">
        <v>0</v>
      </c>
      <c r="O16" s="308">
        <v>50</v>
      </c>
      <c r="P16" s="263" t="s">
        <v>64</v>
      </c>
      <c r="Q16" s="263" t="s">
        <v>62</v>
      </c>
      <c r="R16" s="264">
        <f t="shared" si="0"/>
        <v>10500000</v>
      </c>
      <c r="S16" s="317">
        <f>R16</f>
        <v>10500000</v>
      </c>
      <c r="T16" s="541"/>
      <c r="U16" s="483"/>
      <c r="V16" s="456"/>
      <c r="W16" s="456"/>
    </row>
    <row r="17" spans="2:23" s="258" customFormat="1" ht="20.100000000000001" customHeight="1" x14ac:dyDescent="0.15">
      <c r="B17" s="479"/>
      <c r="C17" s="444"/>
      <c r="D17" s="453"/>
      <c r="E17" s="481"/>
      <c r="F17" s="347" t="s">
        <v>173</v>
      </c>
      <c r="G17" s="348"/>
      <c r="H17" s="348"/>
      <c r="I17" s="262"/>
      <c r="J17" s="305">
        <v>2500000</v>
      </c>
      <c r="K17" s="263" t="s">
        <v>0</v>
      </c>
      <c r="L17" s="307">
        <v>7</v>
      </c>
      <c r="M17" s="263" t="s">
        <v>69</v>
      </c>
      <c r="N17" s="263" t="s">
        <v>0</v>
      </c>
      <c r="O17" s="308">
        <v>50</v>
      </c>
      <c r="P17" s="263" t="s">
        <v>64</v>
      </c>
      <c r="Q17" s="263" t="s">
        <v>62</v>
      </c>
      <c r="R17" s="264">
        <f t="shared" si="0"/>
        <v>8750000</v>
      </c>
      <c r="S17" s="317">
        <f t="shared" ref="S17:S19" si="1">R17</f>
        <v>8750000</v>
      </c>
      <c r="T17" s="541"/>
      <c r="U17" s="483"/>
      <c r="V17" s="456"/>
      <c r="W17" s="456"/>
    </row>
    <row r="18" spans="2:23" s="258" customFormat="1" ht="20.100000000000001" customHeight="1" x14ac:dyDescent="0.15">
      <c r="B18" s="479"/>
      <c r="C18" s="444"/>
      <c r="D18" s="453"/>
      <c r="E18" s="481"/>
      <c r="F18" s="471"/>
      <c r="G18" s="472"/>
      <c r="H18" s="472"/>
      <c r="I18" s="262"/>
      <c r="J18" s="306"/>
      <c r="K18" s="263" t="s">
        <v>0</v>
      </c>
      <c r="L18" s="307"/>
      <c r="M18" s="263" t="s">
        <v>69</v>
      </c>
      <c r="N18" s="263" t="s">
        <v>0</v>
      </c>
      <c r="O18" s="308"/>
      <c r="P18" s="263" t="s">
        <v>64</v>
      </c>
      <c r="Q18" s="263" t="s">
        <v>62</v>
      </c>
      <c r="R18" s="264">
        <f t="shared" si="0"/>
        <v>0</v>
      </c>
      <c r="S18" s="317">
        <f t="shared" si="1"/>
        <v>0</v>
      </c>
      <c r="T18" s="541"/>
      <c r="U18" s="483"/>
      <c r="V18" s="456"/>
      <c r="W18" s="456"/>
    </row>
    <row r="19" spans="2:23" s="258" customFormat="1" ht="20.100000000000001" customHeight="1" x14ac:dyDescent="0.15">
      <c r="B19" s="479"/>
      <c r="C19" s="444"/>
      <c r="D19" s="453"/>
      <c r="E19" s="481"/>
      <c r="F19" s="471"/>
      <c r="G19" s="472"/>
      <c r="H19" s="472"/>
      <c r="I19" s="262"/>
      <c r="J19" s="306"/>
      <c r="K19" s="263" t="s">
        <v>0</v>
      </c>
      <c r="L19" s="307"/>
      <c r="M19" s="263" t="s">
        <v>69</v>
      </c>
      <c r="N19" s="263" t="s">
        <v>0</v>
      </c>
      <c r="O19" s="308"/>
      <c r="P19" s="263" t="s">
        <v>64</v>
      </c>
      <c r="Q19" s="263" t="s">
        <v>62</v>
      </c>
      <c r="R19" s="264">
        <f t="shared" si="0"/>
        <v>0</v>
      </c>
      <c r="S19" s="317">
        <f t="shared" si="1"/>
        <v>0</v>
      </c>
      <c r="T19" s="541"/>
      <c r="U19" s="483"/>
      <c r="V19" s="456"/>
      <c r="W19" s="456"/>
    </row>
    <row r="20" spans="2:23" s="258" customFormat="1" ht="20.100000000000001" customHeight="1" x14ac:dyDescent="0.15">
      <c r="B20" s="479"/>
      <c r="C20" s="444"/>
      <c r="D20" s="450"/>
      <c r="E20" s="452"/>
      <c r="F20" s="471"/>
      <c r="G20" s="472"/>
      <c r="H20" s="472"/>
      <c r="I20" s="292"/>
      <c r="J20" s="306"/>
      <c r="K20" s="269" t="s">
        <v>0</v>
      </c>
      <c r="L20" s="344"/>
      <c r="M20" s="269" t="s">
        <v>69</v>
      </c>
      <c r="N20" s="269" t="s">
        <v>0</v>
      </c>
      <c r="O20" s="345"/>
      <c r="P20" s="269" t="s">
        <v>64</v>
      </c>
      <c r="Q20" s="269" t="s">
        <v>62</v>
      </c>
      <c r="R20" s="264">
        <f t="shared" si="0"/>
        <v>0</v>
      </c>
      <c r="S20" s="317">
        <f>R20</f>
        <v>0</v>
      </c>
      <c r="T20" s="541"/>
      <c r="U20" s="484"/>
      <c r="V20" s="440"/>
      <c r="W20" s="440"/>
    </row>
    <row r="21" spans="2:23" s="258" customFormat="1" ht="20.100000000000001" customHeight="1" x14ac:dyDescent="0.15">
      <c r="B21" s="479"/>
      <c r="C21" s="445" t="s">
        <v>166</v>
      </c>
      <c r="D21" s="449"/>
      <c r="E21" s="451">
        <f>SUM(R21:R22)</f>
        <v>6300000</v>
      </c>
      <c r="F21" s="471" t="s">
        <v>170</v>
      </c>
      <c r="G21" s="472"/>
      <c r="H21" s="472"/>
      <c r="I21" s="292"/>
      <c r="J21" s="306">
        <v>2100000</v>
      </c>
      <c r="K21" s="269" t="s">
        <v>0</v>
      </c>
      <c r="L21" s="334">
        <v>3</v>
      </c>
      <c r="M21" s="269" t="s">
        <v>69</v>
      </c>
      <c r="N21" s="269" t="s">
        <v>0</v>
      </c>
      <c r="O21" s="333">
        <v>100</v>
      </c>
      <c r="P21" s="269" t="s">
        <v>64</v>
      </c>
      <c r="Q21" s="269" t="s">
        <v>62</v>
      </c>
      <c r="R21" s="264">
        <f t="shared" si="0"/>
        <v>6300000</v>
      </c>
      <c r="S21" s="317">
        <f t="shared" ref="S21:S22" si="2">R21</f>
        <v>6300000</v>
      </c>
      <c r="T21" s="541"/>
      <c r="U21" s="462">
        <f>E21/E31</f>
        <v>0.105</v>
      </c>
      <c r="V21" s="439"/>
      <c r="W21" s="441"/>
    </row>
    <row r="22" spans="2:23" s="258" customFormat="1" ht="20.100000000000001" customHeight="1" x14ac:dyDescent="0.15">
      <c r="B22" s="479"/>
      <c r="C22" s="447"/>
      <c r="D22" s="450"/>
      <c r="E22" s="452"/>
      <c r="F22" s="473"/>
      <c r="G22" s="474"/>
      <c r="H22" s="474"/>
      <c r="I22" s="292"/>
      <c r="J22" s="306"/>
      <c r="K22" s="269" t="s">
        <v>0</v>
      </c>
      <c r="L22" s="307"/>
      <c r="M22" s="269" t="s">
        <v>69</v>
      </c>
      <c r="N22" s="269" t="s">
        <v>0</v>
      </c>
      <c r="O22" s="309"/>
      <c r="P22" s="269" t="s">
        <v>64</v>
      </c>
      <c r="Q22" s="269" t="s">
        <v>62</v>
      </c>
      <c r="R22" s="264">
        <f t="shared" si="0"/>
        <v>0</v>
      </c>
      <c r="S22" s="317">
        <f t="shared" si="2"/>
        <v>0</v>
      </c>
      <c r="T22" s="541"/>
      <c r="U22" s="462"/>
      <c r="V22" s="440"/>
      <c r="W22" s="442"/>
    </row>
    <row r="23" spans="2:23" ht="19.5" x14ac:dyDescent="0.15">
      <c r="B23" s="480"/>
      <c r="C23" s="443"/>
      <c r="D23" s="444"/>
      <c r="E23" s="265">
        <f>E15+E21</f>
        <v>46550000</v>
      </c>
      <c r="F23" s="463"/>
      <c r="G23" s="464"/>
      <c r="H23" s="464"/>
      <c r="I23" s="328"/>
      <c r="J23" s="266"/>
      <c r="K23" s="267"/>
      <c r="L23" s="267"/>
      <c r="M23" s="267"/>
      <c r="N23" s="267"/>
      <c r="O23" s="267"/>
      <c r="P23" s="267"/>
      <c r="Q23" s="267"/>
      <c r="R23" s="241"/>
      <c r="S23" s="335">
        <f>SUM(S15:S22)</f>
        <v>46550000</v>
      </c>
      <c r="T23" s="242">
        <f>SUM(T15:T22)</f>
        <v>0</v>
      </c>
      <c r="U23" s="318">
        <f>E23/$E$31</f>
        <v>0.77583333333333337</v>
      </c>
      <c r="V23" s="326"/>
      <c r="W23" s="315"/>
    </row>
    <row r="24" spans="2:23" ht="18.75" customHeight="1" outlineLevel="2" x14ac:dyDescent="0.15">
      <c r="B24" s="445" t="s">
        <v>75</v>
      </c>
      <c r="C24" s="448" t="s">
        <v>40</v>
      </c>
      <c r="D24" s="449" t="s">
        <v>39</v>
      </c>
      <c r="E24" s="451">
        <f>SUM(R24:R25)</f>
        <v>400000</v>
      </c>
      <c r="F24" s="459" t="s">
        <v>171</v>
      </c>
      <c r="G24" s="460"/>
      <c r="H24" s="460"/>
      <c r="I24" s="327"/>
      <c r="J24" s="306">
        <v>200000</v>
      </c>
      <c r="K24" s="269" t="s">
        <v>0</v>
      </c>
      <c r="L24" s="311">
        <v>2</v>
      </c>
      <c r="M24" s="269" t="s">
        <v>76</v>
      </c>
      <c r="N24" s="269"/>
      <c r="O24" s="269"/>
      <c r="P24" s="269"/>
      <c r="Q24" s="269" t="s">
        <v>62</v>
      </c>
      <c r="R24" s="276">
        <f t="shared" ref="R24:R29" si="3">J24*L24</f>
        <v>400000</v>
      </c>
      <c r="S24" s="316">
        <f>R24</f>
        <v>400000</v>
      </c>
      <c r="T24" s="541"/>
      <c r="U24" s="465">
        <f>E24/$E$31</f>
        <v>6.6666666666666671E-3</v>
      </c>
      <c r="V24" s="467"/>
      <c r="W24" s="469"/>
    </row>
    <row r="25" spans="2:23" ht="18.75" customHeight="1" outlineLevel="2" x14ac:dyDescent="0.15">
      <c r="B25" s="446"/>
      <c r="C25" s="448"/>
      <c r="D25" s="450"/>
      <c r="E25" s="452"/>
      <c r="F25" s="459" t="s">
        <v>172</v>
      </c>
      <c r="G25" s="460"/>
      <c r="H25" s="460"/>
      <c r="I25" s="327"/>
      <c r="J25" s="306"/>
      <c r="K25" s="269" t="s">
        <v>0</v>
      </c>
      <c r="L25" s="311"/>
      <c r="M25" s="269" t="s">
        <v>76</v>
      </c>
      <c r="N25" s="269"/>
      <c r="O25" s="269"/>
      <c r="P25" s="269"/>
      <c r="Q25" s="270" t="s">
        <v>62</v>
      </c>
      <c r="R25" s="264">
        <f t="shared" si="3"/>
        <v>0</v>
      </c>
      <c r="S25" s="317">
        <f>R25</f>
        <v>0</v>
      </c>
      <c r="T25" s="541"/>
      <c r="U25" s="466"/>
      <c r="V25" s="468"/>
      <c r="W25" s="470"/>
    </row>
    <row r="26" spans="2:23" ht="20.100000000000001" customHeight="1" outlineLevel="2" x14ac:dyDescent="0.15">
      <c r="B26" s="446"/>
      <c r="C26" s="444"/>
      <c r="D26" s="304" t="s">
        <v>162</v>
      </c>
      <c r="E26" s="239">
        <f>R26</f>
        <v>0</v>
      </c>
      <c r="F26" s="459" t="s">
        <v>169</v>
      </c>
      <c r="G26" s="460"/>
      <c r="H26" s="460"/>
      <c r="I26" s="327"/>
      <c r="J26" s="306"/>
      <c r="K26" s="269" t="s">
        <v>0</v>
      </c>
      <c r="L26" s="311"/>
      <c r="M26" s="269" t="s">
        <v>163</v>
      </c>
      <c r="N26" s="269"/>
      <c r="O26" s="269"/>
      <c r="P26" s="269"/>
      <c r="Q26" s="270" t="s">
        <v>62</v>
      </c>
      <c r="R26" s="264">
        <f t="shared" si="3"/>
        <v>0</v>
      </c>
      <c r="S26" s="317">
        <f>R26</f>
        <v>0</v>
      </c>
      <c r="T26" s="541"/>
      <c r="U26" s="330">
        <f>E26/E31</f>
        <v>0</v>
      </c>
      <c r="V26" s="336"/>
      <c r="W26" s="336"/>
    </row>
    <row r="27" spans="2:23" ht="20.100000000000001" customHeight="1" outlineLevel="1" x14ac:dyDescent="0.15">
      <c r="B27" s="446"/>
      <c r="C27" s="322" t="s">
        <v>80</v>
      </c>
      <c r="D27" s="323" t="s">
        <v>80</v>
      </c>
      <c r="E27" s="324">
        <f>R27</f>
        <v>1050000</v>
      </c>
      <c r="F27" s="459" t="s">
        <v>168</v>
      </c>
      <c r="G27" s="460"/>
      <c r="H27" s="460"/>
      <c r="I27" s="271"/>
      <c r="J27" s="310">
        <v>150000</v>
      </c>
      <c r="K27" s="268" t="s">
        <v>0</v>
      </c>
      <c r="L27" s="312">
        <v>7</v>
      </c>
      <c r="M27" s="268" t="s">
        <v>76</v>
      </c>
      <c r="N27" s="268"/>
      <c r="O27" s="268"/>
      <c r="P27" s="268"/>
      <c r="Q27" s="272" t="s">
        <v>62</v>
      </c>
      <c r="R27" s="264">
        <f t="shared" si="3"/>
        <v>1050000</v>
      </c>
      <c r="S27" s="317">
        <f>R27</f>
        <v>1050000</v>
      </c>
      <c r="T27" s="541"/>
      <c r="U27" s="325">
        <f>E27/$E$31</f>
        <v>1.7500000000000002E-2</v>
      </c>
      <c r="V27" s="329"/>
      <c r="W27" s="329"/>
    </row>
    <row r="28" spans="2:23" ht="20.100000000000001" customHeight="1" x14ac:dyDescent="0.15">
      <c r="B28" s="446"/>
      <c r="C28" s="444" t="s">
        <v>24</v>
      </c>
      <c r="D28" s="449" t="s">
        <v>146</v>
      </c>
      <c r="E28" s="454">
        <f>SUM(R28:R29)</f>
        <v>12000000</v>
      </c>
      <c r="F28" s="459" t="s">
        <v>175</v>
      </c>
      <c r="G28" s="460"/>
      <c r="H28" s="460"/>
      <c r="I28" s="327"/>
      <c r="J28" s="306">
        <v>12000000</v>
      </c>
      <c r="K28" s="263" t="s">
        <v>0</v>
      </c>
      <c r="L28" s="313">
        <v>1</v>
      </c>
      <c r="M28" s="263" t="s">
        <v>78</v>
      </c>
      <c r="N28" s="263"/>
      <c r="O28" s="263"/>
      <c r="P28" s="263"/>
      <c r="Q28" s="263" t="s">
        <v>62</v>
      </c>
      <c r="R28" s="264">
        <f t="shared" si="3"/>
        <v>12000000</v>
      </c>
      <c r="S28" s="317">
        <f>R28</f>
        <v>12000000</v>
      </c>
      <c r="T28" s="541"/>
      <c r="U28" s="461">
        <f>E28/$E$31</f>
        <v>0.2</v>
      </c>
      <c r="V28" s="457" t="str">
        <f>IF(U28&lt;=30%,"적절","부적절")</f>
        <v>적절</v>
      </c>
      <c r="W28" s="458">
        <v>0.3</v>
      </c>
    </row>
    <row r="29" spans="2:23" ht="20.100000000000001" customHeight="1" x14ac:dyDescent="0.15">
      <c r="B29" s="446"/>
      <c r="C29" s="444"/>
      <c r="D29" s="453"/>
      <c r="E29" s="455"/>
      <c r="F29" s="459"/>
      <c r="G29" s="460"/>
      <c r="H29" s="460"/>
      <c r="I29" s="327"/>
      <c r="J29" s="306"/>
      <c r="K29" s="263" t="s">
        <v>0</v>
      </c>
      <c r="L29" s="313">
        <v>1</v>
      </c>
      <c r="M29" s="263" t="s">
        <v>78</v>
      </c>
      <c r="N29" s="263"/>
      <c r="O29" s="263"/>
      <c r="P29" s="263"/>
      <c r="Q29" s="263" t="s">
        <v>62</v>
      </c>
      <c r="R29" s="264">
        <f t="shared" si="3"/>
        <v>0</v>
      </c>
      <c r="S29" s="317">
        <f>R29</f>
        <v>0</v>
      </c>
      <c r="T29" s="541"/>
      <c r="U29" s="461"/>
      <c r="V29" s="457"/>
      <c r="W29" s="458"/>
    </row>
    <row r="30" spans="2:23" ht="20.100000000000001" customHeight="1" x14ac:dyDescent="0.15">
      <c r="B30" s="447"/>
      <c r="C30" s="443"/>
      <c r="D30" s="444"/>
      <c r="E30" s="273">
        <f>SUM(E24:E29)</f>
        <v>13450000</v>
      </c>
      <c r="F30" s="274"/>
      <c r="G30" s="274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40"/>
      <c r="S30" s="320">
        <f>SUM(S24:S29)</f>
        <v>13450000</v>
      </c>
      <c r="T30" s="320">
        <f>SUM(T24:T29)</f>
        <v>0</v>
      </c>
      <c r="U30" s="318">
        <f>E30/$E$31</f>
        <v>0.22416666666666665</v>
      </c>
      <c r="V30" s="326"/>
      <c r="W30" s="243"/>
    </row>
    <row r="31" spans="2:23" ht="20.100000000000001" customHeight="1" x14ac:dyDescent="0.15">
      <c r="B31" s="436" t="s">
        <v>151</v>
      </c>
      <c r="C31" s="437"/>
      <c r="D31" s="438"/>
      <c r="E31" s="265">
        <f>SUM(E23,E30)</f>
        <v>60000000</v>
      </c>
      <c r="F31" s="277"/>
      <c r="G31" s="277"/>
      <c r="H31" s="266"/>
      <c r="I31" s="266"/>
      <c r="J31" s="266"/>
      <c r="K31" s="267"/>
      <c r="L31" s="267"/>
      <c r="M31" s="267"/>
      <c r="N31" s="267"/>
      <c r="O31" s="267"/>
      <c r="P31" s="267"/>
      <c r="Q31" s="267"/>
      <c r="R31" s="278">
        <f>SUM(R15:R30)</f>
        <v>60000000</v>
      </c>
      <c r="S31" s="346">
        <f>S23+S30</f>
        <v>60000000</v>
      </c>
      <c r="T31" s="346">
        <f>T23+T30</f>
        <v>0</v>
      </c>
      <c r="U31" s="319">
        <f>(S31+T31)/R31</f>
        <v>1</v>
      </c>
      <c r="V31" s="279"/>
      <c r="W31" s="280"/>
    </row>
    <row r="32" spans="2:23" s="284" customFormat="1" ht="20.100000000000001" customHeight="1" x14ac:dyDescent="0.15">
      <c r="B32" s="281"/>
      <c r="C32" s="282"/>
      <c r="D32" s="282"/>
      <c r="E32" s="283"/>
      <c r="F32" s="283"/>
      <c r="G32" s="283"/>
      <c r="K32" s="281"/>
      <c r="L32" s="281"/>
      <c r="M32" s="281"/>
      <c r="N32" s="281"/>
      <c r="O32" s="281"/>
      <c r="P32" s="281"/>
      <c r="Q32" s="281"/>
      <c r="U32" s="285"/>
      <c r="V32" s="281"/>
    </row>
    <row r="33" spans="2:22" ht="20.100000000000001" customHeight="1" x14ac:dyDescent="0.15">
      <c r="S33" s="250"/>
      <c r="T33" s="250"/>
    </row>
    <row r="34" spans="2:22" x14ac:dyDescent="0.15">
      <c r="S34" s="284"/>
    </row>
    <row r="37" spans="2:22" x14ac:dyDescent="0.15">
      <c r="S37" s="287"/>
    </row>
    <row r="38" spans="2:22" x14ac:dyDescent="0.15">
      <c r="S38" s="288"/>
    </row>
    <row r="39" spans="2:22" x14ac:dyDescent="0.15">
      <c r="S39" s="288"/>
    </row>
    <row r="40" spans="2:22" x14ac:dyDescent="0.15">
      <c r="H40" s="289"/>
      <c r="I40" s="289"/>
      <c r="S40" s="290"/>
    </row>
    <row r="43" spans="2:22" s="247" customFormat="1" x14ac:dyDescent="0.15">
      <c r="B43" s="261"/>
      <c r="C43" s="286"/>
      <c r="D43" s="321"/>
      <c r="E43" s="246"/>
      <c r="F43" s="246"/>
      <c r="G43" s="246"/>
      <c r="K43" s="249"/>
      <c r="L43" s="249"/>
      <c r="M43" s="249"/>
      <c r="N43" s="249"/>
      <c r="O43" s="249"/>
      <c r="P43" s="249"/>
      <c r="Q43" s="249"/>
      <c r="R43" s="250"/>
      <c r="S43" s="251"/>
      <c r="T43" s="283"/>
      <c r="U43" s="291"/>
      <c r="V43" s="249"/>
    </row>
    <row r="44" spans="2:22" s="247" customFormat="1" x14ac:dyDescent="0.15">
      <c r="B44" s="261"/>
      <c r="C44" s="286"/>
      <c r="D44" s="321"/>
      <c r="E44" s="246"/>
      <c r="F44" s="246"/>
      <c r="G44" s="246"/>
      <c r="K44" s="249"/>
      <c r="L44" s="249"/>
      <c r="M44" s="249"/>
      <c r="N44" s="249"/>
      <c r="O44" s="249"/>
      <c r="P44" s="249"/>
      <c r="Q44" s="249"/>
      <c r="R44" s="250"/>
      <c r="S44" s="251"/>
      <c r="T44" s="283"/>
      <c r="U44" s="291"/>
      <c r="V44" s="249"/>
    </row>
    <row r="45" spans="2:22" s="247" customFormat="1" x14ac:dyDescent="0.15">
      <c r="B45" s="261"/>
      <c r="C45" s="286"/>
      <c r="D45" s="321"/>
      <c r="E45" s="246"/>
      <c r="F45" s="246"/>
      <c r="G45" s="246"/>
      <c r="H45" s="289"/>
      <c r="I45" s="289"/>
      <c r="K45" s="249"/>
      <c r="L45" s="249"/>
      <c r="M45" s="249"/>
      <c r="N45" s="249"/>
      <c r="O45" s="249"/>
      <c r="P45" s="249"/>
      <c r="Q45" s="249"/>
      <c r="R45" s="250"/>
      <c r="S45" s="251"/>
      <c r="T45" s="283"/>
      <c r="U45" s="291"/>
      <c r="V45" s="249"/>
    </row>
    <row r="47" spans="2:22" s="247" customFormat="1" x14ac:dyDescent="0.15">
      <c r="B47" s="261"/>
      <c r="C47" s="286"/>
      <c r="D47" s="321"/>
      <c r="E47" s="246"/>
      <c r="F47" s="246"/>
      <c r="G47" s="246"/>
      <c r="K47" s="249"/>
      <c r="L47" s="249"/>
      <c r="M47" s="249"/>
      <c r="N47" s="249"/>
      <c r="O47" s="249"/>
      <c r="P47" s="249"/>
      <c r="Q47" s="249"/>
      <c r="R47" s="250"/>
      <c r="S47" s="251"/>
      <c r="T47" s="283"/>
      <c r="U47" s="291"/>
      <c r="V47" s="249"/>
    </row>
    <row r="48" spans="2:22" s="247" customFormat="1" x14ac:dyDescent="0.15">
      <c r="B48" s="261"/>
      <c r="C48" s="286"/>
      <c r="D48" s="321"/>
      <c r="E48" s="246"/>
      <c r="F48" s="246"/>
      <c r="G48" s="246"/>
      <c r="K48" s="249"/>
      <c r="L48" s="249"/>
      <c r="M48" s="249"/>
      <c r="N48" s="249"/>
      <c r="O48" s="249"/>
      <c r="P48" s="249"/>
      <c r="Q48" s="249"/>
      <c r="R48" s="250"/>
      <c r="S48" s="251"/>
      <c r="T48" s="283"/>
      <c r="U48" s="291"/>
      <c r="V48" s="249"/>
    </row>
    <row r="49" spans="2:22" s="247" customFormat="1" x14ac:dyDescent="0.15">
      <c r="B49" s="261"/>
      <c r="C49" s="286"/>
      <c r="D49" s="321"/>
      <c r="E49" s="246"/>
      <c r="F49" s="246"/>
      <c r="G49" s="246"/>
      <c r="H49" s="289"/>
      <c r="I49" s="289"/>
      <c r="K49" s="249"/>
      <c r="L49" s="249"/>
      <c r="M49" s="249"/>
      <c r="N49" s="249"/>
      <c r="O49" s="249"/>
      <c r="P49" s="249"/>
      <c r="Q49" s="249"/>
      <c r="R49" s="250"/>
      <c r="S49" s="251"/>
      <c r="T49" s="283"/>
      <c r="U49" s="291"/>
      <c r="V49" s="249"/>
    </row>
    <row r="50" spans="2:22" s="247" customFormat="1" x14ac:dyDescent="0.15">
      <c r="B50" s="261"/>
      <c r="C50" s="286"/>
      <c r="D50" s="321"/>
      <c r="E50" s="246"/>
      <c r="F50" s="246"/>
      <c r="G50" s="246"/>
      <c r="K50" s="249"/>
      <c r="L50" s="249"/>
      <c r="M50" s="249"/>
      <c r="N50" s="249"/>
      <c r="O50" s="249"/>
      <c r="P50" s="249"/>
      <c r="Q50" s="249"/>
      <c r="R50" s="250"/>
      <c r="S50" s="251"/>
      <c r="T50" s="283"/>
      <c r="U50" s="291"/>
      <c r="V50" s="249"/>
    </row>
    <row r="51" spans="2:22" s="247" customFormat="1" x14ac:dyDescent="0.15">
      <c r="B51" s="261"/>
      <c r="C51" s="286"/>
      <c r="D51" s="321"/>
      <c r="E51" s="246"/>
      <c r="F51" s="246"/>
      <c r="G51" s="246"/>
      <c r="H51" s="289"/>
      <c r="I51" s="289"/>
      <c r="K51" s="249"/>
      <c r="L51" s="249"/>
      <c r="M51" s="249"/>
      <c r="N51" s="249"/>
      <c r="O51" s="249"/>
      <c r="P51" s="249"/>
      <c r="Q51" s="249"/>
      <c r="R51" s="250"/>
      <c r="S51" s="251"/>
      <c r="T51" s="283"/>
      <c r="U51" s="291"/>
      <c r="V51" s="249"/>
    </row>
    <row r="52" spans="2:22" s="247" customFormat="1" x14ac:dyDescent="0.15">
      <c r="B52" s="261"/>
      <c r="C52" s="286"/>
      <c r="D52" s="321"/>
      <c r="E52" s="246"/>
      <c r="F52" s="246"/>
      <c r="G52" s="246"/>
      <c r="K52" s="249"/>
      <c r="L52" s="249"/>
      <c r="M52" s="249"/>
      <c r="N52" s="249"/>
      <c r="O52" s="249"/>
      <c r="P52" s="249"/>
      <c r="Q52" s="249"/>
      <c r="R52" s="250"/>
      <c r="S52" s="251"/>
      <c r="T52" s="283"/>
      <c r="U52" s="291"/>
      <c r="V52" s="249"/>
    </row>
    <row r="53" spans="2:22" s="247" customFormat="1" x14ac:dyDescent="0.15">
      <c r="B53" s="261"/>
      <c r="C53" s="286"/>
      <c r="D53" s="321"/>
      <c r="E53" s="246"/>
      <c r="F53" s="246"/>
      <c r="G53" s="246"/>
      <c r="K53" s="249"/>
      <c r="L53" s="249"/>
      <c r="M53" s="249"/>
      <c r="N53" s="249"/>
      <c r="O53" s="249"/>
      <c r="P53" s="249"/>
      <c r="Q53" s="249"/>
      <c r="R53" s="250"/>
      <c r="S53" s="251"/>
      <c r="T53" s="283"/>
      <c r="U53" s="291"/>
      <c r="V53" s="249"/>
    </row>
    <row r="54" spans="2:22" x14ac:dyDescent="0.15">
      <c r="H54" s="289"/>
      <c r="I54" s="289"/>
    </row>
    <row r="55" spans="2:22" x14ac:dyDescent="0.15">
      <c r="H55" s="289"/>
      <c r="I55" s="289"/>
    </row>
  </sheetData>
  <mergeCells count="64">
    <mergeCell ref="B12:W12"/>
    <mergeCell ref="C2:F2"/>
    <mergeCell ref="D3:F3"/>
    <mergeCell ref="B6:W6"/>
    <mergeCell ref="C7:D7"/>
    <mergeCell ref="F7:I7"/>
    <mergeCell ref="B8:W8"/>
    <mergeCell ref="B9:C9"/>
    <mergeCell ref="D9:E9"/>
    <mergeCell ref="F9:F10"/>
    <mergeCell ref="G9:H9"/>
    <mergeCell ref="I9:I11"/>
    <mergeCell ref="U13:U14"/>
    <mergeCell ref="V13:V14"/>
    <mergeCell ref="W13:W14"/>
    <mergeCell ref="B15:B23"/>
    <mergeCell ref="C15:C20"/>
    <mergeCell ref="D15:D20"/>
    <mergeCell ref="E15:E20"/>
    <mergeCell ref="F15:H15"/>
    <mergeCell ref="U15:U20"/>
    <mergeCell ref="F16:H16"/>
    <mergeCell ref="B13:B14"/>
    <mergeCell ref="C13:C14"/>
    <mergeCell ref="D13:D14"/>
    <mergeCell ref="E13:E14"/>
    <mergeCell ref="F13:R14"/>
    <mergeCell ref="S13:T13"/>
    <mergeCell ref="F18:H18"/>
    <mergeCell ref="F19:H19"/>
    <mergeCell ref="F20:H20"/>
    <mergeCell ref="C21:C22"/>
    <mergeCell ref="D21:D22"/>
    <mergeCell ref="E21:E22"/>
    <mergeCell ref="F21:H21"/>
    <mergeCell ref="F22:H22"/>
    <mergeCell ref="W15:W20"/>
    <mergeCell ref="V15:V20"/>
    <mergeCell ref="V28:V29"/>
    <mergeCell ref="W28:W29"/>
    <mergeCell ref="F29:H29"/>
    <mergeCell ref="F25:H25"/>
    <mergeCell ref="U28:U29"/>
    <mergeCell ref="U21:U22"/>
    <mergeCell ref="F23:H23"/>
    <mergeCell ref="F24:H24"/>
    <mergeCell ref="F26:H26"/>
    <mergeCell ref="F27:H27"/>
    <mergeCell ref="U24:U25"/>
    <mergeCell ref="V24:V25"/>
    <mergeCell ref="W24:W25"/>
    <mergeCell ref="F28:H28"/>
    <mergeCell ref="B31:D31"/>
    <mergeCell ref="V21:V22"/>
    <mergeCell ref="W21:W22"/>
    <mergeCell ref="C30:D30"/>
    <mergeCell ref="C23:D23"/>
    <mergeCell ref="B24:B30"/>
    <mergeCell ref="C24:C26"/>
    <mergeCell ref="D24:D25"/>
    <mergeCell ref="E24:E25"/>
    <mergeCell ref="C28:C29"/>
    <mergeCell ref="D28:D29"/>
    <mergeCell ref="E28:E29"/>
  </mergeCells>
  <phoneticPr fontId="37" type="noConversion"/>
  <conditionalFormatting sqref="V24 V28:V30 V26">
    <cfRule type="containsText" dxfId="31" priority="3" operator="containsText" text="부적절">
      <formula>NOT(ISERROR(SEARCH("부적절",V24)))</formula>
    </cfRule>
  </conditionalFormatting>
  <conditionalFormatting sqref="G11:H11">
    <cfRule type="cellIs" dxfId="30" priority="2" operator="equal">
      <formula>"부적절"</formula>
    </cfRule>
  </conditionalFormatting>
  <conditionalFormatting sqref="V24 V28:V29 V26">
    <cfRule type="cellIs" dxfId="29" priority="1" operator="equal">
      <formula>"부적절"</formula>
    </cfRule>
  </conditionalFormatting>
  <dataValidations disablePrompts="1" count="2">
    <dataValidation type="whole" allowBlank="1" showInputMessage="1" showErrorMessage="1" errorTitle="참여율 오류" error="대표이사의 참여율은 최대 50% 입니다. 기준에 부합되도록 수정해주세요" promptTitle="참여율 제한" prompt="대표 참여율 최대 50%" sqref="O15">
      <formula1>0</formula1>
      <formula2>50</formula2>
    </dataValidation>
    <dataValidation type="whole" allowBlank="1" showInputMessage="1" showErrorMessage="1" errorTitle="월급여 단가 오류" error="현재 월급여 단가가 사업비 기준(600만원)을 초과 상태입니다._x000a_기준에 부합되도록 수정해주세요" promptTitle="대표이사 월급여 작성안내" prompt="대표 월급여 단가는 최대 600만원까지_x000a_입력가능합니다" sqref="J15">
      <formula1>0</formula1>
      <formula2>6000000</formula2>
    </dataValidation>
  </dataValidations>
  <printOptions horizontalCentered="1"/>
  <pageMargins left="0" right="0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2:X55"/>
  <sheetViews>
    <sheetView showGridLines="0" tabSelected="1" topLeftCell="A4" zoomScale="85" zoomScaleNormal="85" zoomScaleSheetLayoutView="70" workbookViewId="0">
      <selection activeCell="F33" sqref="F33"/>
    </sheetView>
  </sheetViews>
  <sheetFormatPr defaultColWidth="8.88671875" defaultRowHeight="18" outlineLevelRow="2" outlineLevelCol="1" x14ac:dyDescent="0.15"/>
  <cols>
    <col min="1" max="1" width="1.5546875" style="251" customWidth="1"/>
    <col min="2" max="2" width="13.77734375" style="261" customWidth="1"/>
    <col min="3" max="3" width="13" style="286" customWidth="1"/>
    <col min="4" max="4" width="15.88671875" style="342" customWidth="1"/>
    <col min="5" max="5" width="13.21875" style="246" customWidth="1"/>
    <col min="6" max="6" width="22.33203125" style="246" customWidth="1"/>
    <col min="7" max="7" width="17.77734375" style="246" customWidth="1"/>
    <col min="8" max="8" width="17.88671875" style="247" customWidth="1"/>
    <col min="9" max="9" width="0.77734375" style="247" customWidth="1"/>
    <col min="10" max="10" width="12.77734375" style="247" customWidth="1" outlineLevel="1"/>
    <col min="11" max="11" width="2.21875" style="249" customWidth="1" outlineLevel="1"/>
    <col min="12" max="12" width="5.44140625" style="249" customWidth="1" outlineLevel="1"/>
    <col min="13" max="13" width="2.88671875" style="249" customWidth="1" outlineLevel="1"/>
    <col min="14" max="14" width="2" style="249" customWidth="1" outlineLevel="1"/>
    <col min="15" max="15" width="4.5546875" style="249" customWidth="1" outlineLevel="1"/>
    <col min="16" max="16" width="3" style="249" customWidth="1" outlineLevel="1"/>
    <col min="17" max="17" width="3.77734375" style="249" customWidth="1" outlineLevel="1"/>
    <col min="18" max="18" width="13" style="250" customWidth="1"/>
    <col min="19" max="19" width="13.6640625" style="251" customWidth="1"/>
    <col min="20" max="20" width="12.88671875" style="283" customWidth="1"/>
    <col min="21" max="21" width="9.21875" style="252" customWidth="1"/>
    <col min="22" max="22" width="8.88671875" style="253"/>
    <col min="23" max="23" width="9.6640625" style="251" customWidth="1"/>
    <col min="24" max="16384" width="8.88671875" style="251"/>
  </cols>
  <sheetData>
    <row r="2" spans="2:24" ht="27.75" customHeight="1" x14ac:dyDescent="0.15">
      <c r="B2" s="303" t="s">
        <v>159</v>
      </c>
      <c r="C2" s="499" t="s">
        <v>161</v>
      </c>
      <c r="D2" s="499"/>
      <c r="E2" s="499"/>
      <c r="F2" s="500"/>
    </row>
    <row r="3" spans="2:24" ht="17.25" customHeight="1" x14ac:dyDescent="0.15">
      <c r="B3" s="296" t="s">
        <v>160</v>
      </c>
      <c r="C3" s="297"/>
      <c r="D3" s="501"/>
      <c r="E3" s="501"/>
      <c r="F3" s="502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</row>
    <row r="4" spans="2:24" x14ac:dyDescent="0.15">
      <c r="B4" s="298" t="s">
        <v>164</v>
      </c>
      <c r="C4" s="299"/>
      <c r="D4" s="300"/>
      <c r="E4" s="301"/>
      <c r="F4" s="302"/>
    </row>
    <row r="5" spans="2:24" ht="20.100000000000001" customHeight="1" x14ac:dyDescent="0.15">
      <c r="B5" s="244"/>
      <c r="C5" s="245"/>
      <c r="J5" s="248" t="s">
        <v>1</v>
      </c>
      <c r="T5" s="246"/>
    </row>
    <row r="6" spans="2:24" ht="39.75" customHeight="1" x14ac:dyDescent="0.15">
      <c r="B6" s="503" t="s">
        <v>177</v>
      </c>
      <c r="C6" s="503"/>
      <c r="D6" s="503"/>
      <c r="E6" s="503"/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</row>
    <row r="7" spans="2:24" ht="27.75" customHeight="1" x14ac:dyDescent="0.15">
      <c r="B7" s="314" t="s">
        <v>152</v>
      </c>
      <c r="C7" s="504"/>
      <c r="D7" s="505"/>
      <c r="E7" s="314" t="s">
        <v>165</v>
      </c>
      <c r="F7" s="504"/>
      <c r="G7" s="506"/>
      <c r="H7" s="506"/>
      <c r="I7" s="505"/>
      <c r="J7" s="251"/>
      <c r="K7" s="251"/>
      <c r="L7" s="251"/>
      <c r="M7" s="251"/>
      <c r="N7" s="251"/>
      <c r="O7" s="251"/>
      <c r="P7" s="251"/>
      <c r="Q7" s="251"/>
      <c r="R7" s="251"/>
      <c r="T7" s="251"/>
      <c r="U7" s="251"/>
      <c r="V7" s="251"/>
    </row>
    <row r="8" spans="2:24" ht="6.75" customHeight="1" x14ac:dyDescent="0.15">
      <c r="B8" s="507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</row>
    <row r="9" spans="2:24" x14ac:dyDescent="0.15">
      <c r="B9" s="509" t="s">
        <v>153</v>
      </c>
      <c r="C9" s="510"/>
      <c r="D9" s="509"/>
      <c r="E9" s="511"/>
      <c r="F9" s="512" t="s">
        <v>157</v>
      </c>
      <c r="G9" s="514"/>
      <c r="H9" s="515"/>
      <c r="I9" s="516"/>
      <c r="J9" s="251"/>
      <c r="K9" s="251"/>
      <c r="L9" s="251"/>
      <c r="M9" s="251"/>
      <c r="N9" s="251"/>
      <c r="O9" s="251"/>
      <c r="P9" s="251"/>
      <c r="Q9" s="251"/>
      <c r="R9" s="251"/>
      <c r="T9" s="251"/>
      <c r="U9" s="251"/>
      <c r="V9" s="251"/>
    </row>
    <row r="10" spans="2:24" x14ac:dyDescent="0.15">
      <c r="B10" s="254" t="s">
        <v>156</v>
      </c>
      <c r="C10" s="254" t="s">
        <v>155</v>
      </c>
      <c r="D10" s="254"/>
      <c r="E10" s="254"/>
      <c r="F10" s="513"/>
      <c r="G10" s="255"/>
      <c r="H10" s="343"/>
      <c r="I10" s="516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</row>
    <row r="11" spans="2:24" x14ac:dyDescent="0.15">
      <c r="B11" s="293">
        <f>S31</f>
        <v>40000000</v>
      </c>
      <c r="C11" s="294">
        <f>B11/F11</f>
        <v>1</v>
      </c>
      <c r="D11" s="537"/>
      <c r="E11" s="538"/>
      <c r="F11" s="293">
        <f>B11+D11</f>
        <v>40000000</v>
      </c>
      <c r="G11" s="539"/>
      <c r="H11" s="540"/>
      <c r="I11" s="517"/>
      <c r="J11" s="251"/>
      <c r="K11" s="251"/>
      <c r="L11" s="251"/>
      <c r="M11" s="251"/>
      <c r="N11" s="251"/>
      <c r="O11" s="251"/>
      <c r="P11" s="251"/>
      <c r="Q11" s="251"/>
      <c r="R11" s="251"/>
      <c r="T11" s="246" t="s">
        <v>38</v>
      </c>
      <c r="U11" s="251"/>
      <c r="V11" s="251"/>
    </row>
    <row r="12" spans="2:24" ht="7.5" customHeight="1" x14ac:dyDescent="0.15"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</row>
    <row r="13" spans="2:24" s="258" customFormat="1" ht="20.100000000000001" customHeight="1" x14ac:dyDescent="0.15">
      <c r="B13" s="485" t="s">
        <v>63</v>
      </c>
      <c r="C13" s="486" t="s">
        <v>71</v>
      </c>
      <c r="D13" s="488" t="s">
        <v>66</v>
      </c>
      <c r="E13" s="490" t="s">
        <v>73</v>
      </c>
      <c r="F13" s="492" t="s">
        <v>149</v>
      </c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/>
      <c r="R13" s="494"/>
      <c r="S13" s="535" t="s">
        <v>47</v>
      </c>
      <c r="T13" s="536"/>
      <c r="U13" s="475" t="s">
        <v>155</v>
      </c>
      <c r="V13" s="475" t="s">
        <v>154</v>
      </c>
      <c r="W13" s="476" t="s">
        <v>158</v>
      </c>
    </row>
    <row r="14" spans="2:24" s="258" customFormat="1" ht="20.100000000000001" customHeight="1" x14ac:dyDescent="0.15">
      <c r="B14" s="485"/>
      <c r="C14" s="487"/>
      <c r="D14" s="489"/>
      <c r="E14" s="491"/>
      <c r="F14" s="495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7"/>
      <c r="S14" s="259" t="s">
        <v>49</v>
      </c>
      <c r="T14" s="260" t="s">
        <v>150</v>
      </c>
      <c r="U14" s="475"/>
      <c r="V14" s="475"/>
      <c r="W14" s="477"/>
    </row>
    <row r="15" spans="2:24" ht="20.100000000000001" customHeight="1" x14ac:dyDescent="0.15">
      <c r="B15" s="478" t="s">
        <v>147</v>
      </c>
      <c r="C15" s="444" t="s">
        <v>148</v>
      </c>
      <c r="D15" s="449"/>
      <c r="E15" s="451">
        <f>SUM(R15:R20)</f>
        <v>29600000</v>
      </c>
      <c r="F15" s="471" t="s">
        <v>167</v>
      </c>
      <c r="G15" s="472"/>
      <c r="H15" s="472"/>
      <c r="I15" s="262"/>
      <c r="J15" s="305">
        <v>3700000</v>
      </c>
      <c r="K15" s="263" t="s">
        <v>0</v>
      </c>
      <c r="L15" s="307">
        <v>8</v>
      </c>
      <c r="M15" s="263" t="s">
        <v>69</v>
      </c>
      <c r="N15" s="263" t="s">
        <v>0</v>
      </c>
      <c r="O15" s="308">
        <v>100</v>
      </c>
      <c r="P15" s="263" t="s">
        <v>64</v>
      </c>
      <c r="Q15" s="263" t="s">
        <v>62</v>
      </c>
      <c r="R15" s="264">
        <f t="shared" ref="R15:R22" si="0">J15*L15*O15/100</f>
        <v>29600000</v>
      </c>
      <c r="S15" s="317">
        <f>R15</f>
        <v>29600000</v>
      </c>
      <c r="T15" s="541"/>
      <c r="U15" s="482">
        <f>E15/E31</f>
        <v>0.74</v>
      </c>
      <c r="V15" s="439" t="str">
        <f>IF(U15&lt;=75%,"적절","부적절")</f>
        <v>적절</v>
      </c>
      <c r="W15" s="542">
        <v>0.75</v>
      </c>
    </row>
    <row r="16" spans="2:24" s="258" customFormat="1" ht="19.5" customHeight="1" x14ac:dyDescent="0.15">
      <c r="B16" s="479"/>
      <c r="C16" s="444"/>
      <c r="D16" s="453"/>
      <c r="E16" s="481"/>
      <c r="F16" s="518"/>
      <c r="G16" s="519"/>
      <c r="H16" s="519"/>
      <c r="I16" s="520"/>
      <c r="J16" s="521"/>
      <c r="K16" s="522" t="s">
        <v>0</v>
      </c>
      <c r="L16" s="523"/>
      <c r="M16" s="522" t="s">
        <v>69</v>
      </c>
      <c r="N16" s="522" t="s">
        <v>0</v>
      </c>
      <c r="O16" s="524"/>
      <c r="P16" s="522" t="s">
        <v>64</v>
      </c>
      <c r="Q16" s="522" t="s">
        <v>62</v>
      </c>
      <c r="R16" s="525">
        <f t="shared" si="0"/>
        <v>0</v>
      </c>
      <c r="S16" s="526">
        <f>R16</f>
        <v>0</v>
      </c>
      <c r="T16" s="541"/>
      <c r="U16" s="483"/>
      <c r="V16" s="456"/>
      <c r="W16" s="543"/>
    </row>
    <row r="17" spans="2:23" s="258" customFormat="1" ht="20.100000000000001" customHeight="1" x14ac:dyDescent="0.15">
      <c r="B17" s="479"/>
      <c r="C17" s="444"/>
      <c r="D17" s="453"/>
      <c r="E17" s="481"/>
      <c r="F17" s="518"/>
      <c r="G17" s="519"/>
      <c r="H17" s="519"/>
      <c r="I17" s="520"/>
      <c r="J17" s="521"/>
      <c r="K17" s="522" t="s">
        <v>0</v>
      </c>
      <c r="L17" s="523"/>
      <c r="M17" s="522" t="s">
        <v>69</v>
      </c>
      <c r="N17" s="522" t="s">
        <v>0</v>
      </c>
      <c r="O17" s="524"/>
      <c r="P17" s="522" t="s">
        <v>64</v>
      </c>
      <c r="Q17" s="522" t="s">
        <v>62</v>
      </c>
      <c r="R17" s="525">
        <f t="shared" si="0"/>
        <v>0</v>
      </c>
      <c r="S17" s="526">
        <f t="shared" ref="S17:S19" si="1">R17</f>
        <v>0</v>
      </c>
      <c r="T17" s="541"/>
      <c r="U17" s="483"/>
      <c r="V17" s="456"/>
      <c r="W17" s="543"/>
    </row>
    <row r="18" spans="2:23" s="258" customFormat="1" ht="20.100000000000001" customHeight="1" x14ac:dyDescent="0.15">
      <c r="B18" s="479"/>
      <c r="C18" s="444"/>
      <c r="D18" s="453"/>
      <c r="E18" s="481"/>
      <c r="F18" s="518"/>
      <c r="G18" s="519"/>
      <c r="H18" s="519"/>
      <c r="I18" s="520"/>
      <c r="J18" s="521"/>
      <c r="K18" s="522" t="s">
        <v>0</v>
      </c>
      <c r="L18" s="523"/>
      <c r="M18" s="522" t="s">
        <v>69</v>
      </c>
      <c r="N18" s="522" t="s">
        <v>0</v>
      </c>
      <c r="O18" s="524"/>
      <c r="P18" s="522" t="s">
        <v>64</v>
      </c>
      <c r="Q18" s="522" t="s">
        <v>62</v>
      </c>
      <c r="R18" s="525">
        <f t="shared" si="0"/>
        <v>0</v>
      </c>
      <c r="S18" s="526">
        <f t="shared" si="1"/>
        <v>0</v>
      </c>
      <c r="T18" s="541"/>
      <c r="U18" s="483"/>
      <c r="V18" s="456"/>
      <c r="W18" s="543"/>
    </row>
    <row r="19" spans="2:23" s="258" customFormat="1" ht="20.100000000000001" customHeight="1" x14ac:dyDescent="0.15">
      <c r="B19" s="479"/>
      <c r="C19" s="444"/>
      <c r="D19" s="453"/>
      <c r="E19" s="481"/>
      <c r="F19" s="518"/>
      <c r="G19" s="519"/>
      <c r="H19" s="519"/>
      <c r="I19" s="520"/>
      <c r="J19" s="521"/>
      <c r="K19" s="522" t="s">
        <v>0</v>
      </c>
      <c r="L19" s="523"/>
      <c r="M19" s="522" t="s">
        <v>69</v>
      </c>
      <c r="N19" s="522" t="s">
        <v>0</v>
      </c>
      <c r="O19" s="524"/>
      <c r="P19" s="522" t="s">
        <v>64</v>
      </c>
      <c r="Q19" s="522" t="s">
        <v>62</v>
      </c>
      <c r="R19" s="525">
        <f t="shared" si="0"/>
        <v>0</v>
      </c>
      <c r="S19" s="526">
        <f t="shared" si="1"/>
        <v>0</v>
      </c>
      <c r="T19" s="541"/>
      <c r="U19" s="483"/>
      <c r="V19" s="456"/>
      <c r="W19" s="543"/>
    </row>
    <row r="20" spans="2:23" s="258" customFormat="1" ht="20.100000000000001" customHeight="1" x14ac:dyDescent="0.15">
      <c r="B20" s="479"/>
      <c r="C20" s="444"/>
      <c r="D20" s="450"/>
      <c r="E20" s="452"/>
      <c r="F20" s="518"/>
      <c r="G20" s="519"/>
      <c r="H20" s="519"/>
      <c r="I20" s="527"/>
      <c r="J20" s="528"/>
      <c r="K20" s="529" t="s">
        <v>0</v>
      </c>
      <c r="L20" s="530"/>
      <c r="M20" s="529" t="s">
        <v>69</v>
      </c>
      <c r="N20" s="529" t="s">
        <v>0</v>
      </c>
      <c r="O20" s="531"/>
      <c r="P20" s="529" t="s">
        <v>64</v>
      </c>
      <c r="Q20" s="529" t="s">
        <v>62</v>
      </c>
      <c r="R20" s="525">
        <f t="shared" si="0"/>
        <v>0</v>
      </c>
      <c r="S20" s="526">
        <f>R20</f>
        <v>0</v>
      </c>
      <c r="T20" s="541"/>
      <c r="U20" s="484"/>
      <c r="V20" s="440"/>
      <c r="W20" s="544"/>
    </row>
    <row r="21" spans="2:23" s="258" customFormat="1" ht="20.100000000000001" customHeight="1" x14ac:dyDescent="0.15">
      <c r="B21" s="479"/>
      <c r="C21" s="445" t="s">
        <v>166</v>
      </c>
      <c r="D21" s="449"/>
      <c r="E21" s="451">
        <f>SUM(R21:R22)</f>
        <v>0</v>
      </c>
      <c r="F21" s="518"/>
      <c r="G21" s="519"/>
      <c r="H21" s="519"/>
      <c r="I21" s="527"/>
      <c r="J21" s="528"/>
      <c r="K21" s="529" t="s">
        <v>0</v>
      </c>
      <c r="L21" s="530"/>
      <c r="M21" s="529" t="s">
        <v>69</v>
      </c>
      <c r="N21" s="529" t="s">
        <v>0</v>
      </c>
      <c r="O21" s="531"/>
      <c r="P21" s="529" t="s">
        <v>64</v>
      </c>
      <c r="Q21" s="529" t="s">
        <v>62</v>
      </c>
      <c r="R21" s="525">
        <f t="shared" si="0"/>
        <v>0</v>
      </c>
      <c r="S21" s="526">
        <f t="shared" ref="S21:S22" si="2">R21</f>
        <v>0</v>
      </c>
      <c r="T21" s="541"/>
      <c r="U21" s="462">
        <f>E21/E31</f>
        <v>0</v>
      </c>
      <c r="V21" s="439"/>
      <c r="W21" s="441"/>
    </row>
    <row r="22" spans="2:23" s="258" customFormat="1" ht="20.100000000000001" customHeight="1" x14ac:dyDescent="0.15">
      <c r="B22" s="479"/>
      <c r="C22" s="447"/>
      <c r="D22" s="450"/>
      <c r="E22" s="452"/>
      <c r="F22" s="532"/>
      <c r="G22" s="533"/>
      <c r="H22" s="533"/>
      <c r="I22" s="527"/>
      <c r="J22" s="528"/>
      <c r="K22" s="529" t="s">
        <v>0</v>
      </c>
      <c r="L22" s="523"/>
      <c r="M22" s="529" t="s">
        <v>69</v>
      </c>
      <c r="N22" s="529" t="s">
        <v>0</v>
      </c>
      <c r="O22" s="534"/>
      <c r="P22" s="529" t="s">
        <v>64</v>
      </c>
      <c r="Q22" s="529" t="s">
        <v>62</v>
      </c>
      <c r="R22" s="525">
        <f t="shared" si="0"/>
        <v>0</v>
      </c>
      <c r="S22" s="526">
        <f t="shared" si="2"/>
        <v>0</v>
      </c>
      <c r="T22" s="541"/>
      <c r="U22" s="462"/>
      <c r="V22" s="440"/>
      <c r="W22" s="442"/>
    </row>
    <row r="23" spans="2:23" ht="19.5" x14ac:dyDescent="0.15">
      <c r="B23" s="480"/>
      <c r="C23" s="443"/>
      <c r="D23" s="444"/>
      <c r="E23" s="265">
        <f>E15+E21</f>
        <v>29600000</v>
      </c>
      <c r="F23" s="463"/>
      <c r="G23" s="464"/>
      <c r="H23" s="464"/>
      <c r="I23" s="339"/>
      <c r="J23" s="266"/>
      <c r="K23" s="267"/>
      <c r="L23" s="267"/>
      <c r="M23" s="267"/>
      <c r="N23" s="267"/>
      <c r="O23" s="267"/>
      <c r="P23" s="267"/>
      <c r="Q23" s="267"/>
      <c r="R23" s="241"/>
      <c r="S23" s="335">
        <f>SUM(S15:S22)</f>
        <v>29600000</v>
      </c>
      <c r="T23" s="242">
        <f>SUM(T15:T22)</f>
        <v>0</v>
      </c>
      <c r="U23" s="318">
        <f>E23/$E$31</f>
        <v>0.74</v>
      </c>
      <c r="V23" s="326"/>
      <c r="W23" s="315"/>
    </row>
    <row r="24" spans="2:23" ht="18.75" customHeight="1" outlineLevel="2" x14ac:dyDescent="0.15">
      <c r="B24" s="445" t="s">
        <v>75</v>
      </c>
      <c r="C24" s="448" t="s">
        <v>40</v>
      </c>
      <c r="D24" s="449" t="s">
        <v>39</v>
      </c>
      <c r="E24" s="451">
        <f>SUM(R24:R25)</f>
        <v>480000</v>
      </c>
      <c r="F24" s="459" t="s">
        <v>171</v>
      </c>
      <c r="G24" s="460"/>
      <c r="H24" s="460"/>
      <c r="I24" s="327"/>
      <c r="J24" s="306">
        <v>120000</v>
      </c>
      <c r="K24" s="269" t="s">
        <v>0</v>
      </c>
      <c r="L24" s="311">
        <v>4</v>
      </c>
      <c r="M24" s="269" t="s">
        <v>76</v>
      </c>
      <c r="N24" s="269"/>
      <c r="O24" s="269"/>
      <c r="P24" s="269"/>
      <c r="Q24" s="269" t="s">
        <v>62</v>
      </c>
      <c r="R24" s="276">
        <f t="shared" ref="R24:R29" si="3">J24*L24</f>
        <v>480000</v>
      </c>
      <c r="S24" s="316">
        <f>R24</f>
        <v>480000</v>
      </c>
      <c r="T24" s="541"/>
      <c r="U24" s="465">
        <f>E24/$E$31</f>
        <v>1.2E-2</v>
      </c>
      <c r="V24" s="467"/>
      <c r="W24" s="469"/>
    </row>
    <row r="25" spans="2:23" ht="18.75" customHeight="1" outlineLevel="2" x14ac:dyDescent="0.15">
      <c r="B25" s="446"/>
      <c r="C25" s="448"/>
      <c r="D25" s="450"/>
      <c r="E25" s="452"/>
      <c r="F25" s="459" t="s">
        <v>172</v>
      </c>
      <c r="G25" s="460"/>
      <c r="H25" s="460"/>
      <c r="I25" s="327"/>
      <c r="J25" s="306"/>
      <c r="K25" s="269" t="s">
        <v>0</v>
      </c>
      <c r="L25" s="311"/>
      <c r="M25" s="269" t="s">
        <v>76</v>
      </c>
      <c r="N25" s="269"/>
      <c r="O25" s="269"/>
      <c r="P25" s="269"/>
      <c r="Q25" s="270" t="s">
        <v>62</v>
      </c>
      <c r="R25" s="264">
        <f t="shared" si="3"/>
        <v>0</v>
      </c>
      <c r="S25" s="317">
        <f>R25</f>
        <v>0</v>
      </c>
      <c r="T25" s="541"/>
      <c r="U25" s="466"/>
      <c r="V25" s="468"/>
      <c r="W25" s="470"/>
    </row>
    <row r="26" spans="2:23" ht="20.100000000000001" customHeight="1" outlineLevel="2" x14ac:dyDescent="0.15">
      <c r="B26" s="446"/>
      <c r="C26" s="444"/>
      <c r="D26" s="304" t="s">
        <v>162</v>
      </c>
      <c r="E26" s="239">
        <f>R26</f>
        <v>0</v>
      </c>
      <c r="F26" s="459" t="s">
        <v>169</v>
      </c>
      <c r="G26" s="460"/>
      <c r="H26" s="460"/>
      <c r="I26" s="327"/>
      <c r="J26" s="306">
        <v>0</v>
      </c>
      <c r="K26" s="269" t="s">
        <v>0</v>
      </c>
      <c r="L26" s="311">
        <v>0</v>
      </c>
      <c r="M26" s="269" t="s">
        <v>163</v>
      </c>
      <c r="N26" s="269"/>
      <c r="O26" s="269"/>
      <c r="P26" s="269"/>
      <c r="Q26" s="270" t="s">
        <v>62</v>
      </c>
      <c r="R26" s="264">
        <f t="shared" si="3"/>
        <v>0</v>
      </c>
      <c r="S26" s="317">
        <f>R26</f>
        <v>0</v>
      </c>
      <c r="T26" s="541"/>
      <c r="U26" s="338">
        <f>E26/E31</f>
        <v>0</v>
      </c>
      <c r="V26" s="336"/>
      <c r="W26" s="336"/>
    </row>
    <row r="27" spans="2:23" ht="20.100000000000001" customHeight="1" outlineLevel="1" x14ac:dyDescent="0.15">
      <c r="B27" s="446"/>
      <c r="C27" s="337" t="s">
        <v>80</v>
      </c>
      <c r="D27" s="341" t="s">
        <v>80</v>
      </c>
      <c r="E27" s="340">
        <f>R27</f>
        <v>0</v>
      </c>
      <c r="F27" s="459" t="s">
        <v>168</v>
      </c>
      <c r="G27" s="460"/>
      <c r="H27" s="460"/>
      <c r="I27" s="271"/>
      <c r="J27" s="310">
        <v>0</v>
      </c>
      <c r="K27" s="268" t="s">
        <v>0</v>
      </c>
      <c r="L27" s="312">
        <v>0</v>
      </c>
      <c r="M27" s="268" t="s">
        <v>76</v>
      </c>
      <c r="N27" s="268"/>
      <c r="O27" s="268"/>
      <c r="P27" s="268"/>
      <c r="Q27" s="272" t="s">
        <v>62</v>
      </c>
      <c r="R27" s="264">
        <f t="shared" si="3"/>
        <v>0</v>
      </c>
      <c r="S27" s="317">
        <f>R27</f>
        <v>0</v>
      </c>
      <c r="T27" s="541"/>
      <c r="U27" s="338">
        <f>E27/$E$31</f>
        <v>0</v>
      </c>
      <c r="V27" s="329"/>
      <c r="W27" s="329"/>
    </row>
    <row r="28" spans="2:23" ht="20.100000000000001" customHeight="1" x14ac:dyDescent="0.15">
      <c r="B28" s="446"/>
      <c r="C28" s="444" t="s">
        <v>24</v>
      </c>
      <c r="D28" s="449" t="s">
        <v>146</v>
      </c>
      <c r="E28" s="454">
        <f>SUM(R28:R29)</f>
        <v>9920000</v>
      </c>
      <c r="F28" s="459" t="s">
        <v>175</v>
      </c>
      <c r="G28" s="460"/>
      <c r="H28" s="460"/>
      <c r="I28" s="327"/>
      <c r="J28" s="306">
        <f>9920000</f>
        <v>9920000</v>
      </c>
      <c r="K28" s="263" t="s">
        <v>0</v>
      </c>
      <c r="L28" s="313">
        <v>1</v>
      </c>
      <c r="M28" s="263" t="s">
        <v>78</v>
      </c>
      <c r="N28" s="263"/>
      <c r="O28" s="263"/>
      <c r="P28" s="263"/>
      <c r="Q28" s="263" t="s">
        <v>62</v>
      </c>
      <c r="R28" s="264">
        <f t="shared" si="3"/>
        <v>9920000</v>
      </c>
      <c r="S28" s="317">
        <f>R28</f>
        <v>9920000</v>
      </c>
      <c r="T28" s="541"/>
      <c r="U28" s="461">
        <f>E28/$E$31</f>
        <v>0.248</v>
      </c>
      <c r="V28" s="457" t="str">
        <f>IF(U28&lt;=50%,"적절","부적절")</f>
        <v>적절</v>
      </c>
      <c r="W28" s="458">
        <v>0.5</v>
      </c>
    </row>
    <row r="29" spans="2:23" ht="20.100000000000001" customHeight="1" x14ac:dyDescent="0.15">
      <c r="B29" s="446"/>
      <c r="C29" s="444"/>
      <c r="D29" s="453"/>
      <c r="E29" s="455"/>
      <c r="F29" s="459"/>
      <c r="G29" s="460"/>
      <c r="H29" s="460"/>
      <c r="I29" s="327"/>
      <c r="J29" s="306"/>
      <c r="K29" s="263" t="s">
        <v>0</v>
      </c>
      <c r="L29" s="313">
        <v>1</v>
      </c>
      <c r="M29" s="263" t="s">
        <v>78</v>
      </c>
      <c r="N29" s="263"/>
      <c r="O29" s="263"/>
      <c r="P29" s="263"/>
      <c r="Q29" s="263" t="s">
        <v>62</v>
      </c>
      <c r="R29" s="264">
        <f t="shared" si="3"/>
        <v>0</v>
      </c>
      <c r="S29" s="317">
        <f>R29</f>
        <v>0</v>
      </c>
      <c r="T29" s="541"/>
      <c r="U29" s="461"/>
      <c r="V29" s="457"/>
      <c r="W29" s="458"/>
    </row>
    <row r="30" spans="2:23" ht="20.100000000000001" customHeight="1" x14ac:dyDescent="0.15">
      <c r="B30" s="447"/>
      <c r="C30" s="443"/>
      <c r="D30" s="444"/>
      <c r="E30" s="273">
        <f>SUM(E24:E29)</f>
        <v>10400000</v>
      </c>
      <c r="F30" s="274"/>
      <c r="G30" s="274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40"/>
      <c r="S30" s="320">
        <f>SUM(S24:S29)</f>
        <v>10400000</v>
      </c>
      <c r="T30" s="320">
        <f>SUM(T24:T29)</f>
        <v>0</v>
      </c>
      <c r="U30" s="318">
        <f>E30/$E$31</f>
        <v>0.26</v>
      </c>
      <c r="V30" s="326"/>
      <c r="W30" s="243"/>
    </row>
    <row r="31" spans="2:23" ht="20.100000000000001" customHeight="1" x14ac:dyDescent="0.15">
      <c r="B31" s="436" t="s">
        <v>151</v>
      </c>
      <c r="C31" s="437"/>
      <c r="D31" s="438"/>
      <c r="E31" s="265">
        <f>SUM(E23,E30)</f>
        <v>40000000</v>
      </c>
      <c r="F31" s="277"/>
      <c r="G31" s="277"/>
      <c r="H31" s="266"/>
      <c r="I31" s="266"/>
      <c r="J31" s="266"/>
      <c r="K31" s="267"/>
      <c r="L31" s="267"/>
      <c r="M31" s="267"/>
      <c r="N31" s="267"/>
      <c r="O31" s="267"/>
      <c r="P31" s="267"/>
      <c r="Q31" s="267"/>
      <c r="R31" s="278">
        <f>SUM(R15:R30)</f>
        <v>40000000</v>
      </c>
      <c r="S31" s="241">
        <f>S23+S30</f>
        <v>40000000</v>
      </c>
      <c r="T31" s="241">
        <f>T23+T30</f>
        <v>0</v>
      </c>
      <c r="U31" s="319">
        <f>(S31+T31)/R31</f>
        <v>1</v>
      </c>
      <c r="V31" s="279"/>
      <c r="W31" s="280"/>
    </row>
    <row r="32" spans="2:23" s="284" customFormat="1" ht="20.100000000000001" customHeight="1" x14ac:dyDescent="0.15">
      <c r="B32" s="281"/>
      <c r="C32" s="282"/>
      <c r="D32" s="282"/>
      <c r="E32" s="283"/>
      <c r="F32" s="283"/>
      <c r="G32" s="283"/>
      <c r="K32" s="281"/>
      <c r="L32" s="281"/>
      <c r="M32" s="281"/>
      <c r="N32" s="281"/>
      <c r="O32" s="281"/>
      <c r="P32" s="281"/>
      <c r="Q32" s="281"/>
      <c r="U32" s="285"/>
      <c r="V32" s="281"/>
    </row>
    <row r="33" spans="2:22" ht="20.100000000000001" customHeight="1" x14ac:dyDescent="0.15">
      <c r="S33" s="250"/>
      <c r="T33" s="250"/>
    </row>
    <row r="34" spans="2:22" x14ac:dyDescent="0.15">
      <c r="S34" s="284"/>
    </row>
    <row r="37" spans="2:22" x14ac:dyDescent="0.15">
      <c r="S37" s="287"/>
    </row>
    <row r="38" spans="2:22" x14ac:dyDescent="0.15">
      <c r="S38" s="288"/>
    </row>
    <row r="39" spans="2:22" x14ac:dyDescent="0.15">
      <c r="S39" s="288"/>
    </row>
    <row r="40" spans="2:22" x14ac:dyDescent="0.15">
      <c r="H40" s="289"/>
      <c r="I40" s="289"/>
      <c r="S40" s="290"/>
    </row>
    <row r="43" spans="2:22" s="247" customFormat="1" x14ac:dyDescent="0.15">
      <c r="B43" s="261"/>
      <c r="C43" s="286"/>
      <c r="D43" s="342"/>
      <c r="E43" s="246"/>
      <c r="F43" s="246"/>
      <c r="G43" s="246"/>
      <c r="K43" s="249"/>
      <c r="L43" s="249"/>
      <c r="M43" s="249"/>
      <c r="N43" s="249"/>
      <c r="O43" s="249"/>
      <c r="P43" s="249"/>
      <c r="Q43" s="249"/>
      <c r="R43" s="250"/>
      <c r="S43" s="251"/>
      <c r="T43" s="283"/>
      <c r="U43" s="291"/>
      <c r="V43" s="249"/>
    </row>
    <row r="44" spans="2:22" s="247" customFormat="1" x14ac:dyDescent="0.15">
      <c r="B44" s="261"/>
      <c r="C44" s="286"/>
      <c r="D44" s="342"/>
      <c r="E44" s="246"/>
      <c r="F44" s="246"/>
      <c r="G44" s="246"/>
      <c r="K44" s="249"/>
      <c r="L44" s="249"/>
      <c r="M44" s="249"/>
      <c r="N44" s="249"/>
      <c r="O44" s="249"/>
      <c r="P44" s="249"/>
      <c r="Q44" s="249"/>
      <c r="R44" s="250"/>
      <c r="S44" s="251"/>
      <c r="T44" s="283"/>
      <c r="U44" s="291"/>
      <c r="V44" s="249"/>
    </row>
    <row r="45" spans="2:22" s="247" customFormat="1" x14ac:dyDescent="0.15">
      <c r="B45" s="261"/>
      <c r="C45" s="286"/>
      <c r="D45" s="342"/>
      <c r="E45" s="246"/>
      <c r="F45" s="246"/>
      <c r="G45" s="246"/>
      <c r="H45" s="289"/>
      <c r="I45" s="289"/>
      <c r="K45" s="249"/>
      <c r="L45" s="249"/>
      <c r="M45" s="249"/>
      <c r="N45" s="249"/>
      <c r="O45" s="249"/>
      <c r="P45" s="249"/>
      <c r="Q45" s="249"/>
      <c r="R45" s="250"/>
      <c r="S45" s="251"/>
      <c r="T45" s="283"/>
      <c r="U45" s="291"/>
      <c r="V45" s="249"/>
    </row>
    <row r="47" spans="2:22" s="247" customFormat="1" x14ac:dyDescent="0.15">
      <c r="B47" s="261"/>
      <c r="C47" s="286"/>
      <c r="D47" s="342"/>
      <c r="E47" s="246"/>
      <c r="F47" s="246"/>
      <c r="G47" s="246"/>
      <c r="K47" s="249"/>
      <c r="L47" s="249"/>
      <c r="M47" s="249"/>
      <c r="N47" s="249"/>
      <c r="O47" s="249"/>
      <c r="P47" s="249"/>
      <c r="Q47" s="249"/>
      <c r="R47" s="250"/>
      <c r="S47" s="251"/>
      <c r="T47" s="283"/>
      <c r="U47" s="291"/>
      <c r="V47" s="249"/>
    </row>
    <row r="48" spans="2:22" s="247" customFormat="1" x14ac:dyDescent="0.15">
      <c r="B48" s="261"/>
      <c r="C48" s="286"/>
      <c r="D48" s="342"/>
      <c r="E48" s="246"/>
      <c r="F48" s="246"/>
      <c r="G48" s="246"/>
      <c r="K48" s="249"/>
      <c r="L48" s="249"/>
      <c r="M48" s="249"/>
      <c r="N48" s="249"/>
      <c r="O48" s="249"/>
      <c r="P48" s="249"/>
      <c r="Q48" s="249"/>
      <c r="R48" s="250"/>
      <c r="S48" s="251"/>
      <c r="T48" s="283"/>
      <c r="U48" s="291"/>
      <c r="V48" s="249"/>
    </row>
    <row r="49" spans="2:22" s="247" customFormat="1" x14ac:dyDescent="0.15">
      <c r="B49" s="261"/>
      <c r="C49" s="286"/>
      <c r="D49" s="342"/>
      <c r="E49" s="246"/>
      <c r="F49" s="246"/>
      <c r="G49" s="246"/>
      <c r="H49" s="289"/>
      <c r="I49" s="289"/>
      <c r="K49" s="249"/>
      <c r="L49" s="249"/>
      <c r="M49" s="249"/>
      <c r="N49" s="249"/>
      <c r="O49" s="249"/>
      <c r="P49" s="249"/>
      <c r="Q49" s="249"/>
      <c r="R49" s="250"/>
      <c r="S49" s="251"/>
      <c r="T49" s="283"/>
      <c r="U49" s="291"/>
      <c r="V49" s="249"/>
    </row>
    <row r="50" spans="2:22" s="247" customFormat="1" x14ac:dyDescent="0.15">
      <c r="B50" s="261"/>
      <c r="C50" s="286"/>
      <c r="D50" s="342"/>
      <c r="E50" s="246"/>
      <c r="F50" s="246"/>
      <c r="G50" s="246"/>
      <c r="K50" s="249"/>
      <c r="L50" s="249"/>
      <c r="M50" s="249"/>
      <c r="N50" s="249"/>
      <c r="O50" s="249"/>
      <c r="P50" s="249"/>
      <c r="Q50" s="249"/>
      <c r="R50" s="250"/>
      <c r="S50" s="251"/>
      <c r="T50" s="283"/>
      <c r="U50" s="291"/>
      <c r="V50" s="249"/>
    </row>
    <row r="51" spans="2:22" s="247" customFormat="1" x14ac:dyDescent="0.15">
      <c r="B51" s="261"/>
      <c r="C51" s="286"/>
      <c r="D51" s="342"/>
      <c r="E51" s="246"/>
      <c r="F51" s="246"/>
      <c r="G51" s="246"/>
      <c r="H51" s="289"/>
      <c r="I51" s="289"/>
      <c r="K51" s="249"/>
      <c r="L51" s="249"/>
      <c r="M51" s="249"/>
      <c r="N51" s="249"/>
      <c r="O51" s="249"/>
      <c r="P51" s="249"/>
      <c r="Q51" s="249"/>
      <c r="R51" s="250"/>
      <c r="S51" s="251"/>
      <c r="T51" s="283"/>
      <c r="U51" s="291"/>
      <c r="V51" s="249"/>
    </row>
    <row r="52" spans="2:22" s="247" customFormat="1" x14ac:dyDescent="0.15">
      <c r="B52" s="261"/>
      <c r="C52" s="286"/>
      <c r="D52" s="342"/>
      <c r="E52" s="246"/>
      <c r="F52" s="246"/>
      <c r="G52" s="246"/>
      <c r="K52" s="249"/>
      <c r="L52" s="249"/>
      <c r="M52" s="249"/>
      <c r="N52" s="249"/>
      <c r="O52" s="249"/>
      <c r="P52" s="249"/>
      <c r="Q52" s="249"/>
      <c r="R52" s="250"/>
      <c r="S52" s="251"/>
      <c r="T52" s="283"/>
      <c r="U52" s="291"/>
      <c r="V52" s="249"/>
    </row>
    <row r="53" spans="2:22" s="247" customFormat="1" x14ac:dyDescent="0.15">
      <c r="B53" s="261"/>
      <c r="C53" s="286"/>
      <c r="D53" s="342"/>
      <c r="E53" s="246"/>
      <c r="F53" s="246"/>
      <c r="G53" s="246"/>
      <c r="K53" s="249"/>
      <c r="L53" s="249"/>
      <c r="M53" s="249"/>
      <c r="N53" s="249"/>
      <c r="O53" s="249"/>
      <c r="P53" s="249"/>
      <c r="Q53" s="249"/>
      <c r="R53" s="250"/>
      <c r="S53" s="251"/>
      <c r="T53" s="283"/>
      <c r="U53" s="291"/>
      <c r="V53" s="249"/>
    </row>
    <row r="54" spans="2:22" x14ac:dyDescent="0.15">
      <c r="H54" s="289"/>
      <c r="I54" s="289"/>
    </row>
    <row r="55" spans="2:22" x14ac:dyDescent="0.15">
      <c r="H55" s="289"/>
      <c r="I55" s="289"/>
    </row>
  </sheetData>
  <mergeCells count="65">
    <mergeCell ref="B31:D31"/>
    <mergeCell ref="V28:V29"/>
    <mergeCell ref="W28:W29"/>
    <mergeCell ref="F29:H29"/>
    <mergeCell ref="C30:D30"/>
    <mergeCell ref="C28:C29"/>
    <mergeCell ref="D28:D29"/>
    <mergeCell ref="E28:E29"/>
    <mergeCell ref="F28:H28"/>
    <mergeCell ref="U28:U29"/>
    <mergeCell ref="V24:V25"/>
    <mergeCell ref="W24:W25"/>
    <mergeCell ref="F25:H25"/>
    <mergeCell ref="F26:H26"/>
    <mergeCell ref="F27:H27"/>
    <mergeCell ref="W21:W22"/>
    <mergeCell ref="F22:H22"/>
    <mergeCell ref="C23:D23"/>
    <mergeCell ref="F23:H23"/>
    <mergeCell ref="B24:B30"/>
    <mergeCell ref="C24:C26"/>
    <mergeCell ref="D24:D25"/>
    <mergeCell ref="E24:E25"/>
    <mergeCell ref="F24:H24"/>
    <mergeCell ref="U24:U25"/>
    <mergeCell ref="C21:C22"/>
    <mergeCell ref="D21:D22"/>
    <mergeCell ref="E21:E22"/>
    <mergeCell ref="F21:H21"/>
    <mergeCell ref="U21:U22"/>
    <mergeCell ref="V21:V22"/>
    <mergeCell ref="W15:W20"/>
    <mergeCell ref="F16:H16"/>
    <mergeCell ref="F17:H17"/>
    <mergeCell ref="F18:H18"/>
    <mergeCell ref="F19:H19"/>
    <mergeCell ref="F20:H20"/>
    <mergeCell ref="U13:U14"/>
    <mergeCell ref="V13:V14"/>
    <mergeCell ref="W13:W14"/>
    <mergeCell ref="B15:B23"/>
    <mergeCell ref="C15:C20"/>
    <mergeCell ref="D15:D20"/>
    <mergeCell ref="E15:E20"/>
    <mergeCell ref="F15:H15"/>
    <mergeCell ref="U15:U20"/>
    <mergeCell ref="V15:V20"/>
    <mergeCell ref="B13:B14"/>
    <mergeCell ref="C13:C14"/>
    <mergeCell ref="D13:D14"/>
    <mergeCell ref="E13:E14"/>
    <mergeCell ref="F13:R14"/>
    <mergeCell ref="S13:T13"/>
    <mergeCell ref="B12:W12"/>
    <mergeCell ref="C2:F2"/>
    <mergeCell ref="D3:F3"/>
    <mergeCell ref="B6:W6"/>
    <mergeCell ref="C7:D7"/>
    <mergeCell ref="F7:I7"/>
    <mergeCell ref="B8:W8"/>
    <mergeCell ref="B9:C9"/>
    <mergeCell ref="D9:E9"/>
    <mergeCell ref="F9:F10"/>
    <mergeCell ref="G9:H9"/>
    <mergeCell ref="I9:I11"/>
  </mergeCells>
  <phoneticPr fontId="37" type="noConversion"/>
  <conditionalFormatting sqref="V24 V28:V30 V26">
    <cfRule type="containsText" dxfId="7" priority="5" operator="containsText" text="부적절">
      <formula>NOT(ISERROR(SEARCH("부적절",V24)))</formula>
    </cfRule>
  </conditionalFormatting>
  <conditionalFormatting sqref="G11:H11">
    <cfRule type="cellIs" dxfId="6" priority="4" operator="equal">
      <formula>"부적절"</formula>
    </cfRule>
  </conditionalFormatting>
  <conditionalFormatting sqref="V24 V28:V29 V26">
    <cfRule type="cellIs" dxfId="5" priority="3" operator="equal">
      <formula>"부적절"</formula>
    </cfRule>
  </conditionalFormatting>
  <conditionalFormatting sqref="V15:V20">
    <cfRule type="cellIs" dxfId="4" priority="1" operator="equal">
      <formula>"부적절"</formula>
    </cfRule>
  </conditionalFormatting>
  <dataValidations count="2">
    <dataValidation type="whole" allowBlank="1" showInputMessage="1" showErrorMessage="1" errorTitle="참여기간" error="최대 8개월 입니다." sqref="L15">
      <formula1>0</formula1>
      <formula2>8</formula2>
    </dataValidation>
    <dataValidation type="whole" allowBlank="1" showInputMessage="1" showErrorMessage="1" errorTitle="참여율" error="100%를 초과할수 없습니다." sqref="O15">
      <formula1>0</formula1>
      <formula2>100</formula2>
    </dataValidation>
  </dataValidations>
  <printOptions horizontalCentered="1"/>
  <pageMargins left="0" right="0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12</vt:i4>
      </vt:variant>
    </vt:vector>
  </HeadingPairs>
  <TitlesOfParts>
    <vt:vector size="18" baseType="lpstr">
      <vt:lpstr>변경</vt:lpstr>
      <vt:lpstr>변경2_171109</vt:lpstr>
      <vt:lpstr>변경3 사용금액추론</vt:lpstr>
      <vt:lpstr>변경3 사용금액추론 (2)</vt:lpstr>
      <vt:lpstr>다인 기업</vt:lpstr>
      <vt:lpstr>1인 기업</vt:lpstr>
      <vt:lpstr>'1인 기업'!Print_Area</vt:lpstr>
      <vt:lpstr>'다인 기업'!Print_Area</vt:lpstr>
      <vt:lpstr>변경!Print_Area</vt:lpstr>
      <vt:lpstr>변경2_171109!Print_Area</vt:lpstr>
      <vt:lpstr>'변경3 사용금액추론'!Print_Area</vt:lpstr>
      <vt:lpstr>'변경3 사용금액추론 (2)'!Print_Area</vt:lpstr>
      <vt:lpstr>'1인 기업'!Print_Titles</vt:lpstr>
      <vt:lpstr>'다인 기업'!Print_Titles</vt:lpstr>
      <vt:lpstr>변경!Print_Titles</vt:lpstr>
      <vt:lpstr>변경2_171109!Print_Titles</vt:lpstr>
      <vt:lpstr>'변경3 사용금액추론'!Print_Titles</vt:lpstr>
      <vt:lpstr>'변경3 사용금액추론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글로벌게임센터</cp:lastModifiedBy>
  <cp:revision>115</cp:revision>
  <cp:lastPrinted>2020-11-09T08:17:17Z</cp:lastPrinted>
  <dcterms:created xsi:type="dcterms:W3CDTF">2014-02-18T02:09:15Z</dcterms:created>
  <dcterms:modified xsi:type="dcterms:W3CDTF">2025-03-11T07:30:21Z</dcterms:modified>
  <cp:version>0906.0200.01</cp:version>
</cp:coreProperties>
</file>